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45" windowWidth="14805" windowHeight="627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'Всего-дор'!$A$1:$AA$238</definedName>
  </definedNames>
  <calcPr calcId="145621"/>
</workbook>
</file>

<file path=xl/calcChain.xml><?xml version="1.0" encoding="utf-8"?>
<calcChain xmlns="http://schemas.openxmlformats.org/spreadsheetml/2006/main">
  <c r="U134" i="4" l="1"/>
  <c r="U130" i="4" s="1"/>
  <c r="U64" i="4" l="1"/>
  <c r="U110" i="4" l="1"/>
  <c r="U136" i="4"/>
  <c r="Z38" i="4" l="1"/>
  <c r="U33" i="4"/>
  <c r="U201" i="4"/>
  <c r="U60" i="4"/>
  <c r="V85" i="4" l="1"/>
  <c r="W85" i="4"/>
  <c r="Z85" i="4" s="1"/>
  <c r="X85" i="4"/>
  <c r="Y85" i="4"/>
  <c r="Z86" i="4"/>
  <c r="U93" i="4" l="1"/>
  <c r="U80" i="4"/>
  <c r="U105" i="4"/>
  <c r="U119" i="4"/>
  <c r="U124" i="4" l="1"/>
  <c r="Z124" i="4" l="1"/>
  <c r="Z127" i="4"/>
  <c r="Z125" i="4"/>
  <c r="Z128" i="4"/>
  <c r="Z126" i="4"/>
  <c r="U140" i="4"/>
  <c r="U53" i="4"/>
  <c r="U123" i="4" l="1"/>
  <c r="Z123" i="4" s="1"/>
  <c r="U152" i="4" l="1"/>
  <c r="U115" i="4" l="1"/>
  <c r="U114" i="4"/>
  <c r="U113" i="4"/>
  <c r="Z160" i="4" l="1"/>
  <c r="Z156" i="4"/>
  <c r="Z164" i="4"/>
  <c r="Y173" i="4"/>
  <c r="X173" i="4"/>
  <c r="W173" i="4"/>
  <c r="U162" i="4"/>
  <c r="Z162" i="4" s="1"/>
  <c r="Z163" i="4"/>
  <c r="U158" i="4"/>
  <c r="U157" i="4" s="1"/>
  <c r="Z157" i="4" s="1"/>
  <c r="Z159" i="4"/>
  <c r="Z155" i="4"/>
  <c r="U154" i="4"/>
  <c r="Z154" i="4" s="1"/>
  <c r="U195" i="4"/>
  <c r="Z198" i="4"/>
  <c r="Z72" i="4"/>
  <c r="Z73" i="4"/>
  <c r="U71" i="4"/>
  <c r="U29" i="4" s="1"/>
  <c r="T71" i="4"/>
  <c r="Z71" i="4" l="1"/>
  <c r="U153" i="4"/>
  <c r="Z153" i="4" s="1"/>
  <c r="U161" i="4"/>
  <c r="Z161" i="4" s="1"/>
  <c r="Z158" i="4"/>
  <c r="Z49" i="4" l="1"/>
  <c r="U92" i="4" l="1"/>
  <c r="U85" i="4"/>
  <c r="Z197" i="4"/>
  <c r="V190" i="4"/>
  <c r="U190" i="4"/>
  <c r="U166" i="4" s="1"/>
  <c r="T190" i="4"/>
  <c r="Z192" i="4"/>
  <c r="T175" i="4"/>
  <c r="Z190" i="4" l="1"/>
  <c r="T169" i="4"/>
  <c r="T171" i="4"/>
  <c r="T119" i="4" l="1"/>
  <c r="T100" i="4"/>
  <c r="T80" i="4"/>
  <c r="T196" i="4" l="1"/>
  <c r="T195" i="4" s="1"/>
  <c r="Z195" i="4" s="1"/>
  <c r="Z176" i="4"/>
  <c r="Z177" i="4"/>
  <c r="T144" i="4"/>
  <c r="T152" i="4" l="1"/>
  <c r="Z149" i="4"/>
  <c r="Z145" i="4"/>
  <c r="Z141" i="4"/>
  <c r="Z137" i="4"/>
  <c r="U135" i="4"/>
  <c r="V135" i="4"/>
  <c r="W135" i="4"/>
  <c r="X135" i="4"/>
  <c r="Y135" i="4"/>
  <c r="T133" i="4"/>
  <c r="U132" i="4"/>
  <c r="U131" i="4" s="1"/>
  <c r="U129" i="4" s="1"/>
  <c r="V132" i="4"/>
  <c r="W132" i="4"/>
  <c r="X132" i="4"/>
  <c r="X131" i="4" s="1"/>
  <c r="X129" i="4" s="1"/>
  <c r="Y132" i="4"/>
  <c r="Y131" i="4" s="1"/>
  <c r="Y129" i="4" s="1"/>
  <c r="V131" i="4"/>
  <c r="V129" i="4" s="1"/>
  <c r="W131" i="4"/>
  <c r="W129" i="4" s="1"/>
  <c r="T135" i="4"/>
  <c r="U139" i="4"/>
  <c r="V139" i="4"/>
  <c r="W139" i="4"/>
  <c r="X139" i="4"/>
  <c r="Y139" i="4"/>
  <c r="U143" i="4"/>
  <c r="V143" i="4"/>
  <c r="W143" i="4"/>
  <c r="X143" i="4"/>
  <c r="Y143" i="4"/>
  <c r="T143" i="4"/>
  <c r="U147" i="4"/>
  <c r="V147" i="4"/>
  <c r="W147" i="4"/>
  <c r="X147" i="4"/>
  <c r="Y147" i="4"/>
  <c r="Z135" i="4" l="1"/>
  <c r="Z133" i="4"/>
  <c r="T142" i="4"/>
  <c r="T114" i="4"/>
  <c r="T113" i="4"/>
  <c r="T90" i="4"/>
  <c r="T140" i="4"/>
  <c r="T139" i="4" l="1"/>
  <c r="T117" i="4"/>
  <c r="T53" i="4" l="1"/>
  <c r="T50" i="4"/>
  <c r="T76" i="4"/>
  <c r="T211" i="4"/>
  <c r="T97" i="4"/>
  <c r="T103" i="4"/>
  <c r="T107" i="4"/>
  <c r="T106" i="4"/>
  <c r="T99" i="4"/>
  <c r="V99" i="4"/>
  <c r="W99" i="4"/>
  <c r="X99" i="4"/>
  <c r="Y99" i="4"/>
  <c r="T105" i="4"/>
  <c r="T94" i="4"/>
  <c r="T93" i="4"/>
  <c r="T86" i="4" l="1"/>
  <c r="T85" i="4"/>
  <c r="Z94" i="4"/>
  <c r="T92" i="4"/>
  <c r="Z92" i="4" s="1"/>
  <c r="T84" i="4" l="1"/>
  <c r="V166" i="4" l="1"/>
  <c r="W166" i="4"/>
  <c r="X166" i="4"/>
  <c r="Y166" i="4"/>
  <c r="U84" i="4" l="1"/>
  <c r="Z201" i="4" l="1"/>
  <c r="T168" i="4" l="1"/>
  <c r="U109" i="4" l="1"/>
  <c r="V109" i="4"/>
  <c r="W109" i="4"/>
  <c r="X109" i="4"/>
  <c r="Y109" i="4"/>
  <c r="T109" i="4"/>
  <c r="Z120" i="4"/>
  <c r="T174" i="4" l="1"/>
  <c r="T173" i="4" s="1"/>
  <c r="T166" i="4" s="1"/>
  <c r="Z199" i="4" l="1"/>
  <c r="Z174" i="4"/>
  <c r="Z175" i="4"/>
  <c r="Z196" i="4" l="1"/>
  <c r="Z200" i="4"/>
  <c r="Z180" i="4" l="1"/>
  <c r="T87" i="4" l="1"/>
  <c r="T79" i="4" s="1"/>
  <c r="U87" i="4" l="1"/>
  <c r="V87" i="4"/>
  <c r="W87" i="4"/>
  <c r="X87" i="4"/>
  <c r="Y87" i="4"/>
  <c r="Z88" i="4"/>
  <c r="Z89" i="4"/>
  <c r="Z90" i="4"/>
  <c r="Z91" i="4"/>
  <c r="Z93" i="4"/>
  <c r="Z87" i="4" l="1"/>
  <c r="Z77" i="4"/>
  <c r="Z76" i="4"/>
  <c r="T148" i="4"/>
  <c r="T147" i="4" l="1"/>
  <c r="T132" i="4"/>
  <c r="T131" i="4" s="1"/>
  <c r="T129" i="4" s="1"/>
  <c r="Z61" i="4"/>
  <c r="Z54" i="4"/>
  <c r="Z51" i="4"/>
  <c r="Z40" i="4"/>
  <c r="Z75" i="4"/>
  <c r="T32" i="4" l="1"/>
  <c r="T146" i="4" l="1"/>
  <c r="T110" i="4"/>
  <c r="Z74" i="4" l="1"/>
  <c r="Z193" i="4" l="1"/>
  <c r="Z191" i="4"/>
  <c r="Z69" i="4" l="1"/>
  <c r="T34" i="4"/>
  <c r="W168" i="4" l="1"/>
  <c r="X168" i="4"/>
  <c r="Y168" i="4"/>
  <c r="T165" i="4"/>
  <c r="V165" i="4"/>
  <c r="W165" i="4"/>
  <c r="X165" i="4"/>
  <c r="Y165" i="4"/>
  <c r="Z179" i="4"/>
  <c r="Z178" i="4"/>
  <c r="Z173" i="4"/>
  <c r="Z168" i="4" l="1"/>
  <c r="U165" i="4"/>
  <c r="Z165" i="4" s="1"/>
  <c r="Z166" i="4"/>
  <c r="U31" i="4"/>
  <c r="V31" i="4"/>
  <c r="W31" i="4"/>
  <c r="U30" i="4"/>
  <c r="V30" i="4"/>
  <c r="W30" i="4"/>
  <c r="Z60" i="4"/>
  <c r="Z62" i="4"/>
  <c r="Z63" i="4"/>
  <c r="Z64" i="4"/>
  <c r="Z65" i="4"/>
  <c r="Z66" i="4"/>
  <c r="Z31" i="4" l="1"/>
  <c r="U204" i="4" l="1"/>
  <c r="V204" i="4"/>
  <c r="W204" i="4"/>
  <c r="X204" i="4"/>
  <c r="Y204" i="4"/>
  <c r="T204" i="4"/>
  <c r="Z34" i="4" l="1"/>
  <c r="Z35" i="4"/>
  <c r="Z36" i="4"/>
  <c r="Z37" i="4"/>
  <c r="Z39" i="4"/>
  <c r="Z42" i="4"/>
  <c r="Z43" i="4"/>
  <c r="Z44" i="4"/>
  <c r="Z47" i="4"/>
  <c r="Z48" i="4"/>
  <c r="Z50" i="4"/>
  <c r="Z52" i="4"/>
  <c r="Z82" i="4"/>
  <c r="Z96" i="4"/>
  <c r="U22" i="4" l="1"/>
  <c r="V22" i="4"/>
  <c r="W22" i="4"/>
  <c r="V33" i="4"/>
  <c r="V29" i="4" s="1"/>
  <c r="W29" i="4"/>
  <c r="T33" i="4"/>
  <c r="T29" i="4" s="1"/>
  <c r="Z111" i="4" l="1"/>
  <c r="Z97" i="4" l="1"/>
  <c r="Y27" i="4" l="1"/>
  <c r="U25" i="4"/>
  <c r="V25" i="4"/>
  <c r="W25" i="4"/>
  <c r="X25" i="4"/>
  <c r="Y25" i="4"/>
  <c r="T25" i="4"/>
  <c r="W212" i="4"/>
  <c r="X212" i="4"/>
  <c r="Y212" i="4"/>
  <c r="Y79" i="4"/>
  <c r="Y23" i="4" s="1"/>
  <c r="T23" i="4"/>
  <c r="Y78" i="4"/>
  <c r="U108" i="4" l="1"/>
  <c r="U98" i="4" s="1"/>
  <c r="V108" i="4"/>
  <c r="V98" i="4" s="1"/>
  <c r="W108" i="4"/>
  <c r="W98" i="4" s="1"/>
  <c r="X108" i="4"/>
  <c r="X98" i="4" s="1"/>
  <c r="Y108" i="4"/>
  <c r="Y98" i="4" s="1"/>
  <c r="Y28" i="4" s="1"/>
  <c r="T108" i="4"/>
  <c r="Y14" i="4" l="1"/>
  <c r="Y130" i="4"/>
  <c r="Y26" i="4" s="1"/>
  <c r="Y134" i="4"/>
  <c r="U99" i="4"/>
  <c r="U24" i="4" s="1"/>
  <c r="V24" i="4"/>
  <c r="W24" i="4"/>
  <c r="X24" i="4"/>
  <c r="Y24" i="4"/>
  <c r="Z24" i="4" s="1"/>
  <c r="Z99" i="4"/>
  <c r="T24" i="4"/>
  <c r="Z207" i="4"/>
  <c r="Z233" i="4"/>
  <c r="Z32" i="4"/>
  <c r="Z33" i="4"/>
  <c r="Z53" i="4"/>
  <c r="Z55" i="4"/>
  <c r="Z56" i="4"/>
  <c r="Z57" i="4"/>
  <c r="Z102" i="4"/>
  <c r="Z103" i="4"/>
  <c r="Z104" i="4"/>
  <c r="Z106" i="4"/>
  <c r="Z107" i="4"/>
  <c r="Z112" i="4"/>
  <c r="Z114" i="4"/>
  <c r="Z115" i="4"/>
  <c r="Z117" i="4"/>
  <c r="Z118" i="4"/>
  <c r="Z122" i="4"/>
  <c r="Z138" i="4"/>
  <c r="Z142" i="4"/>
  <c r="Z146" i="4"/>
  <c r="Z148" i="4"/>
  <c r="Z147" i="4" s="1"/>
  <c r="Z150" i="4"/>
  <c r="Z152" i="4"/>
  <c r="Z167" i="4"/>
  <c r="Z169" i="4"/>
  <c r="Z171" i="4"/>
  <c r="Z182" i="4"/>
  <c r="Z184" i="4"/>
  <c r="Z185" i="4"/>
  <c r="Z187" i="4"/>
  <c r="Z189" i="4"/>
  <c r="Z204" i="4"/>
  <c r="Z205" i="4"/>
  <c r="Z209" i="4"/>
  <c r="Z211" i="4"/>
  <c r="Z218" i="4"/>
  <c r="Z220" i="4"/>
  <c r="Z222" i="4"/>
  <c r="Z224" i="4"/>
  <c r="Z225" i="4"/>
  <c r="Z227" i="4"/>
  <c r="Z229" i="4"/>
  <c r="Z231" i="4"/>
  <c r="Z109" i="4" l="1"/>
  <c r="Z29" i="4"/>
  <c r="Z22" i="4" l="1"/>
  <c r="X79" i="4"/>
  <c r="X23" i="4" s="1"/>
  <c r="W79" i="4"/>
  <c r="W23" i="4" s="1"/>
  <c r="V79" i="4"/>
  <c r="V23" i="4" s="1"/>
  <c r="U79" i="4"/>
  <c r="U23" i="4" s="1"/>
  <c r="Z83" i="4" l="1"/>
  <c r="Z30" i="4" l="1"/>
  <c r="U212" i="4" l="1"/>
  <c r="T212" i="4"/>
  <c r="T78" i="4" l="1"/>
  <c r="T134" i="4"/>
  <c r="V134" i="4"/>
  <c r="W134" i="4"/>
  <c r="X134" i="4"/>
  <c r="V212" i="4"/>
  <c r="Z134" i="4" l="1"/>
  <c r="Z214" i="4"/>
  <c r="Z215" i="4"/>
  <c r="Z140" i="4" l="1"/>
  <c r="Z139" i="4" s="1"/>
  <c r="U78" i="4"/>
  <c r="Z144" i="4"/>
  <c r="Z95" i="4"/>
  <c r="Z121" i="4"/>
  <c r="Z136" i="4"/>
  <c r="Z105" i="4"/>
  <c r="Z132" i="4" l="1"/>
  <c r="Z143" i="4"/>
  <c r="Z212" i="4"/>
  <c r="Z119" i="4"/>
  <c r="T98" i="4"/>
  <c r="T28" i="4" s="1"/>
  <c r="Z100" i="4"/>
  <c r="Z113" i="4"/>
  <c r="Z116" i="4"/>
  <c r="Z80" i="4"/>
  <c r="Z131" i="4"/>
  <c r="Z129" i="4"/>
  <c r="Z110" i="4"/>
  <c r="W78" i="4"/>
  <c r="W28" i="4" s="1"/>
  <c r="T27" i="4"/>
  <c r="U27" i="4"/>
  <c r="V27" i="4"/>
  <c r="W27" i="4"/>
  <c r="X27" i="4"/>
  <c r="Z108" i="4" l="1"/>
  <c r="V78" i="4"/>
  <c r="Z84" i="4"/>
  <c r="Z27" i="4"/>
  <c r="X78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8" i="4" l="1"/>
  <c r="Z78" i="4"/>
  <c r="T130" i="4"/>
  <c r="T26" i="4" s="1"/>
  <c r="U26" i="4"/>
  <c r="V130" i="4"/>
  <c r="V26" i="4" s="1"/>
  <c r="W130" i="4"/>
  <c r="W26" i="4" s="1"/>
  <c r="X130" i="4"/>
  <c r="X26" i="4" s="1"/>
  <c r="Z26" i="4" l="1"/>
  <c r="Z23" i="4"/>
  <c r="Z79" i="4"/>
  <c r="Z130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81" i="4" l="1"/>
  <c r="V81" i="4" l="1"/>
  <c r="W81" i="4" s="1"/>
  <c r="X81" i="4" s="1"/>
  <c r="U20" i="4"/>
  <c r="U28" i="4"/>
  <c r="U14" i="4" s="1"/>
  <c r="Z81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<sst xmlns="http://schemas.openxmlformats.org/spreadsheetml/2006/main" count="1859" uniqueCount="218">
  <si>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</si>
  <si>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</si>
  <si>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</si>
  <si>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</si>
  <si>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</si>
  <si>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</si>
  <si>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</si>
  <si>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</si>
  <si>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</si>
  <si>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</si>
  <si>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</si>
  <si>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</si>
  <si>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</si>
  <si>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</si>
  <si>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</si>
  <si>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</si>
  <si>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</si>
  <si>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</si>
  <si>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</si>
  <si>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</si>
  <si>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</si>
  <si>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</si>
  <si>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</si>
  <si>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</si>
  <si>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</si>
  <si>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</si>
  <si>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</si>
  <si>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</si>
  <si>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</si>
  <si>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</si>
  <si>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</si>
  <si>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</si>
  <si>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</si>
  <si>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</si>
  <si>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</si>
  <si>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</si>
  <si>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</si>
  <si>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</si>
  <si>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</si>
  <si>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</si>
  <si>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</si>
  <si>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</si>
  <si>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</si>
  <si>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</si>
  <si>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</si>
  <si>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</si>
  <si>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</si>
  <si>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</si>
  <si>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</si>
  <si>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</si>
  <si>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</si>
  <si>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</si>
  <si>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</si>
  <si>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</si>
  <si>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</si>
  <si>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</si>
  <si>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</si>
  <si>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</si>
  <si>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</si>
  <si>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</si>
  <si>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</si>
  <si>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</si>
  <si>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</si>
  <si>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</si>
  <si>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</si>
  <si>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</si>
  <si>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</si>
  <si>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</si>
  <si>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</si>
  <si>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</si>
  <si>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</si>
  <si>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</si>
  <si>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</si>
  <si>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</si>
  <si>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</si>
  <si>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</si>
  <si>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</si>
  <si>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</si>
  <si>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</si>
  <si>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</si>
  <si>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</si>
  <si>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</si>
  <si>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</si>
  <si>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</si>
  <si>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</si>
  <si>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</si>
  <si>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</si>
  <si>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</si>
  <si>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</si>
  <si>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</si>
  <si>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</si>
  <si>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</si>
  <si>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</si>
  <si>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</si>
  <si>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</si>
  <si>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</si>
  <si>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</si>
  <si>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</si>
  <si>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</si>
  <si>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</si>
  <si>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</si>
  <si>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</si>
  <si>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</si>
  <si>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</si>
  <si>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</si>
  <si>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</si>
  <si>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</si>
  <si>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</si>
  <si>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</si>
  <si>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</si>
  <si>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</si>
  <si>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</si>
  <si>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</si>
  <si>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</si>
  <si>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</si>
  <si>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</si>
  <si>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</si>
  <si>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</si>
  <si>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</si>
  <si>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</si>
  <si>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</si>
  <si>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</si>
  <si>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</si>
  <si>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</si>
  <si>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</si>
  <si>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</si>
  <si>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</si>
  <si>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</si>
  <si>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</si>
  <si>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</si>
  <si>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</si>
  <si>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</si>
  <si>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</si>
  <si>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</si>
  <si>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</si>
  <si>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</si>
  <si>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</si>
  <si>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</si>
  <si>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</si>
  <si>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</si>
  <si>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</si>
  <si>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</si>
  <si>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</si>
  <si>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</si>
  <si>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</si>
  <si>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</si>
  <si>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</si>
  <si>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</si>
  <si>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</si>
  <si>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</si>
  <si>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</si>
  <si>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</si>
  <si>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</si>
  <si>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</si>
  <si>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</si>
  <si>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</si>
  <si>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</si>
  <si>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</si>
  <si>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</si>
  <si>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</si>
  <si>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</si>
  <si>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</si>
  <si>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</si>
  <si>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</si>
  <si>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</si>
  <si>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</si>
  <si>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</si>
  <si>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</si>
  <si>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</si>
  <si>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</si>
  <si>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</si>
  <si>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</si>
  <si>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</si>
  <si>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</si>
  <si>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</si>
  <si>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</si>
  <si>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</si>
  <si>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</si>
  <si>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</si>
  <si>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</si>
  <si>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</si>
  <si>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</si>
  <si>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</si>
  <si>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</si>
  <si>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</si>
  <si>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</si>
  <si>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</si>
  <si>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</si>
  <si>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</si>
  <si>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</si>
  <si>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</si>
  <si>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</si>
  <si>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</si>
  <si>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</si>
  <si>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t xml:space="preserve">Показатель 5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</si>
  <si>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</si>
  <si>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</si>
  <si>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</si>
  <si>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</si>
  <si>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</si>
  <si>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</si>
  <si>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</si>
  <si>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</si>
  <si>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</si>
  <si>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</si>
  <si>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</si>
  <si>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</si>
  <si>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</si>
  <si>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</si>
  <si>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 xml:space="preserve"> 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</si>
  <si>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</si>
  <si>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</si>
  <si>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</si>
  <si>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t xml:space="preserve">Показатель 3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</si>
  <si>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t>».</t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</si>
  <si>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                                                                                                         М.А. Борисов</t>
  </si>
  <si>
    <t>«Приложение № 1</t>
  </si>
  <si>
    <t>Приложение 
к постановлению администрации города Твери
от «01» сентября  2016 №  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</si>
</sst>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9" fontId="14" fillId="3" borderId="0" xfId="0" applyNumberFormat="1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abSelected="1" zoomScale="90" zoomScaleNormal="90" zoomScaleSheetLayoutView="80" workbookViewId="0">
      <selection activeCell="V1" sqref="V1:AA1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1" width="12.140625" style="89" bestFit="1" customWidth="1"/>
    <col min="22" max="22" width="11.7109375" style="89" customWidth="1"/>
    <col min="23" max="24" width="10.5703125" style="89" customWidth="1"/>
    <col min="25" max="25" width="10.42578125" style="89" customWidth="1"/>
    <col min="26" max="26" width="12.28515625" style="86" bestFit="1" customWidth="1"/>
    <col min="27" max="27" width="11.28515625" style="89" customWidth="1"/>
    <col min="28" max="28" width="25.7109375" style="48" customWidth="1" outlineLevel="1"/>
    <col min="29" max="29" width="25" style="48" customWidth="1" outlineLevel="1"/>
    <col min="30" max="30" width="26.140625" style="48" customWidth="1"/>
    <col min="31" max="32" width="8.7109375" style="1"/>
    <col min="33" max="16384" width="8.7109375" style="52"/>
  </cols>
  <sheetData>
    <row r="1" spans="1:32" ht="45" customHeight="1" x14ac:dyDescent="0.25">
      <c r="V1" s="107" t="s">
        <v>217</v>
      </c>
      <c r="W1" s="107"/>
      <c r="X1" s="107"/>
      <c r="Y1" s="107"/>
      <c r="Z1" s="107"/>
      <c r="AA1" s="107"/>
    </row>
    <row r="2" spans="1:32" ht="13.15" customHeight="1" x14ac:dyDescent="0.25">
      <c r="A2" s="107" t="s">
        <v>216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32" ht="13.15" customHeight="1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spans="1:32" ht="13.15" customHeight="1" x14ac:dyDescent="0.25">
      <c r="A4" s="107" t="s">
        <v>22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</row>
    <row r="5" spans="1:32" ht="13.15" customHeight="1" x14ac:dyDescent="0.25">
      <c r="A5" s="107" t="s">
        <v>209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</row>
    <row r="6" spans="1:32" ht="13.15" customHeight="1" x14ac:dyDescent="0.25">
      <c r="A6" s="50"/>
      <c r="B6" s="5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32" ht="14.65" customHeight="1" x14ac:dyDescent="0.25">
      <c r="A7" s="118" t="s">
        <v>17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</row>
    <row r="8" spans="1:32" ht="14.65" customHeight="1" x14ac:dyDescent="0.25">
      <c r="A8" s="118" t="s">
        <v>46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</row>
    <row r="9" spans="1:32" ht="19.149999999999999" customHeight="1" x14ac:dyDescent="0.25">
      <c r="A9" s="117" t="s">
        <v>187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</row>
    <row r="10" spans="1:32" x14ac:dyDescent="0.25">
      <c r="T10" s="24"/>
      <c r="U10" s="24"/>
    </row>
    <row r="11" spans="1:32" s="53" customFormat="1" ht="33.6" customHeight="1" x14ac:dyDescent="0.25">
      <c r="A11" s="110" t="s">
        <v>24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1" t="s">
        <v>18</v>
      </c>
      <c r="S11" s="111" t="s">
        <v>19</v>
      </c>
      <c r="T11" s="115" t="s">
        <v>64</v>
      </c>
      <c r="U11" s="115"/>
      <c r="V11" s="115"/>
      <c r="W11" s="115"/>
      <c r="X11" s="115"/>
      <c r="Y11" s="116"/>
      <c r="Z11" s="113" t="s">
        <v>14</v>
      </c>
      <c r="AA11" s="114"/>
      <c r="AB11" s="91"/>
      <c r="AC11" s="91"/>
      <c r="AD11" s="91"/>
      <c r="AE11" s="90"/>
      <c r="AF11" s="90"/>
    </row>
    <row r="12" spans="1:32" s="53" customFormat="1" ht="60" customHeight="1" x14ac:dyDescent="0.25">
      <c r="A12" s="109" t="s">
        <v>189</v>
      </c>
      <c r="B12" s="109"/>
      <c r="C12" s="109"/>
      <c r="D12" s="109" t="s">
        <v>0</v>
      </c>
      <c r="E12" s="109"/>
      <c r="F12" s="109" t="s">
        <v>28</v>
      </c>
      <c r="G12" s="109"/>
      <c r="H12" s="109" t="s">
        <v>29</v>
      </c>
      <c r="I12" s="109"/>
      <c r="J12" s="109"/>
      <c r="K12" s="109"/>
      <c r="L12" s="109"/>
      <c r="M12" s="109"/>
      <c r="N12" s="109"/>
      <c r="O12" s="109"/>
      <c r="P12" s="109"/>
      <c r="Q12" s="109"/>
      <c r="R12" s="112"/>
      <c r="S12" s="112"/>
      <c r="T12" s="88">
        <v>2015</v>
      </c>
      <c r="U12" s="88">
        <v>2016</v>
      </c>
      <c r="V12" s="88">
        <v>2017</v>
      </c>
      <c r="W12" s="88">
        <v>2018</v>
      </c>
      <c r="X12" s="88">
        <v>2019</v>
      </c>
      <c r="Y12" s="88">
        <v>2020</v>
      </c>
      <c r="Z12" s="88" t="s">
        <v>15</v>
      </c>
      <c r="AA12" s="88" t="s">
        <v>58</v>
      </c>
      <c r="AB12" s="91"/>
      <c r="AC12" s="91"/>
      <c r="AD12" s="91"/>
      <c r="AE12" s="90"/>
      <c r="AF12" s="90"/>
    </row>
    <row r="13" spans="1:32" s="54" customFormat="1" ht="11.2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>
        <v>20</v>
      </c>
      <c r="U13" s="38">
        <v>21</v>
      </c>
      <c r="V13" s="38">
        <v>22</v>
      </c>
      <c r="W13" s="38">
        <v>23</v>
      </c>
      <c r="X13" s="38">
        <v>24</v>
      </c>
      <c r="Y13" s="38">
        <v>25</v>
      </c>
      <c r="Z13" s="38">
        <v>26</v>
      </c>
      <c r="AA13" s="38">
        <v>27</v>
      </c>
      <c r="AB13" s="92"/>
      <c r="AC13" s="92"/>
      <c r="AD13" s="92"/>
      <c r="AE13" s="93"/>
      <c r="AF13" s="93"/>
    </row>
    <row r="14" spans="1:32" s="1" customFormat="1" ht="25.9" customHeight="1" x14ac:dyDescent="0.25">
      <c r="A14" s="55" t="s">
        <v>25</v>
      </c>
      <c r="B14" s="55" t="s">
        <v>25</v>
      </c>
      <c r="C14" s="55" t="s">
        <v>25</v>
      </c>
      <c r="D14" s="55" t="s">
        <v>25</v>
      </c>
      <c r="E14" s="55" t="s">
        <v>25</v>
      </c>
      <c r="F14" s="55" t="s">
        <v>25</v>
      </c>
      <c r="G14" s="55" t="s">
        <v>25</v>
      </c>
      <c r="H14" s="55" t="s">
        <v>25</v>
      </c>
      <c r="I14" s="55" t="s">
        <v>33</v>
      </c>
      <c r="J14" s="55" t="s">
        <v>25</v>
      </c>
      <c r="K14" s="55" t="s">
        <v>25</v>
      </c>
      <c r="L14" s="55" t="s">
        <v>25</v>
      </c>
      <c r="M14" s="55" t="s">
        <v>25</v>
      </c>
      <c r="N14" s="55" t="s">
        <v>25</v>
      </c>
      <c r="O14" s="55" t="s">
        <v>25</v>
      </c>
      <c r="P14" s="55" t="s">
        <v>25</v>
      </c>
      <c r="Q14" s="55" t="s">
        <v>25</v>
      </c>
      <c r="R14" s="56" t="s">
        <v>45</v>
      </c>
      <c r="S14" s="32" t="s">
        <v>61</v>
      </c>
      <c r="T14" s="4">
        <f t="shared" ref="T14:Y14" si="0">T28+T165</f>
        <v>1608712.7999999998</v>
      </c>
      <c r="U14" s="4">
        <f t="shared" si="0"/>
        <v>959764.49999999988</v>
      </c>
      <c r="V14" s="4">
        <f t="shared" si="0"/>
        <v>1013516.2999999999</v>
      </c>
      <c r="W14" s="4">
        <f t="shared" si="0"/>
        <v>761103.39999999991</v>
      </c>
      <c r="X14" s="4">
        <f t="shared" si="0"/>
        <v>811953</v>
      </c>
      <c r="Y14" s="4">
        <f t="shared" si="0"/>
        <v>811953</v>
      </c>
      <c r="Z14" s="4">
        <f>T14+U14+V14+W14+X14+Y14</f>
        <v>5967003</v>
      </c>
      <c r="AA14" s="32">
        <v>2020</v>
      </c>
      <c r="AB14" s="48"/>
      <c r="AC14" s="48"/>
      <c r="AD14" s="48"/>
    </row>
    <row r="15" spans="1:32" s="60" customFormat="1" ht="13.5" hidden="1" customHeight="1" x14ac:dyDescent="0.25">
      <c r="A15" s="57" t="e">
        <f>'[1]Всего-дор'!A11</f>
        <v>#REF!</v>
      </c>
      <c r="B15" s="57"/>
      <c r="C15" s="57"/>
      <c r="D15" s="57"/>
      <c r="E15" s="57"/>
      <c r="F15" s="57"/>
      <c r="G15" s="57"/>
      <c r="H15" s="58" t="e">
        <f>'[1]Всего-дор'!C11</f>
        <v>#REF!</v>
      </c>
      <c r="I15" s="57" t="e">
        <f>'[1]Всего-дор'!D11</f>
        <v>#REF!</v>
      </c>
      <c r="J15" s="57" t="e">
        <f>'[1]Всего-дор'!E11</f>
        <v>#REF!</v>
      </c>
      <c r="K15" s="57" t="e">
        <f>'[1]Всего-дор'!F11</f>
        <v>#REF!</v>
      </c>
      <c r="L15" s="57" t="e">
        <f>'[1]Всего-дор'!G11</f>
        <v>#REF!</v>
      </c>
      <c r="M15" s="57"/>
      <c r="N15" s="57"/>
      <c r="O15" s="57"/>
      <c r="P15" s="57"/>
      <c r="Q15" s="57" t="e">
        <f>'[1]Всего-дор'!H11</f>
        <v>#REF!</v>
      </c>
      <c r="R15" s="59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97" si="4">T15+U15+V15+W15+X15+Y15</f>
        <v>#REF!</v>
      </c>
      <c r="AA15" s="27">
        <v>2019</v>
      </c>
      <c r="AB15" s="94"/>
      <c r="AC15" s="94"/>
      <c r="AD15" s="94"/>
      <c r="AE15" s="95"/>
      <c r="AF15" s="95"/>
    </row>
    <row r="16" spans="1:32" s="60" customFormat="1" ht="13.5" hidden="1" customHeight="1" x14ac:dyDescent="0.25">
      <c r="A16" s="57" t="str">
        <f>'[1]Всего-дор'!A12</f>
        <v>003</v>
      </c>
      <c r="B16" s="57"/>
      <c r="C16" s="57"/>
      <c r="D16" s="57"/>
      <c r="E16" s="57"/>
      <c r="F16" s="57"/>
      <c r="G16" s="57"/>
      <c r="H16" s="58" t="e">
        <f>'[1]Всего-дор'!C12</f>
        <v>#REF!</v>
      </c>
      <c r="I16" s="57" t="e">
        <f>'[1]Всего-дор'!D12</f>
        <v>#REF!</v>
      </c>
      <c r="J16" s="57" t="e">
        <f>'[1]Всего-дор'!E12</f>
        <v>#REF!</v>
      </c>
      <c r="K16" s="57" t="e">
        <f>'[1]Всего-дор'!F12</f>
        <v>#REF!</v>
      </c>
      <c r="L16" s="57" t="e">
        <f>'[1]Всего-дор'!G12</f>
        <v>#REF!</v>
      </c>
      <c r="M16" s="57"/>
      <c r="N16" s="57"/>
      <c r="O16" s="57"/>
      <c r="P16" s="57"/>
      <c r="Q16" s="57" t="e">
        <f>'[1]Всего-дор'!H12</f>
        <v>#REF!</v>
      </c>
      <c r="R16" s="59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4"/>
      <c r="AC16" s="94"/>
      <c r="AD16" s="94"/>
      <c r="AE16" s="95"/>
      <c r="AF16" s="95"/>
    </row>
    <row r="17" spans="1:32" s="60" customFormat="1" ht="13.5" hidden="1" customHeight="1" x14ac:dyDescent="0.25">
      <c r="A17" s="57" t="str">
        <f>'[1]Всего-дор'!A13</f>
        <v>004</v>
      </c>
      <c r="B17" s="57"/>
      <c r="C17" s="57"/>
      <c r="D17" s="57"/>
      <c r="E17" s="57"/>
      <c r="F17" s="57"/>
      <c r="G17" s="57"/>
      <c r="H17" s="58" t="e">
        <f>'[1]Всего-дор'!C13</f>
        <v>#REF!</v>
      </c>
      <c r="I17" s="57" t="e">
        <f>'[1]Всего-дор'!D13</f>
        <v>#REF!</v>
      </c>
      <c r="J17" s="57" t="e">
        <f>'[1]Всего-дор'!E13</f>
        <v>#REF!</v>
      </c>
      <c r="K17" s="57" t="e">
        <f>'[1]Всего-дор'!F13</f>
        <v>#REF!</v>
      </c>
      <c r="L17" s="57" t="e">
        <f>'[1]Всего-дор'!G13</f>
        <v>#REF!</v>
      </c>
      <c r="M17" s="57"/>
      <c r="N17" s="57"/>
      <c r="O17" s="57"/>
      <c r="P17" s="57"/>
      <c r="Q17" s="57" t="e">
        <f>'[1]Всего-дор'!H13</f>
        <v>#REF!</v>
      </c>
      <c r="R17" s="59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4"/>
      <c r="AC17" s="94"/>
      <c r="AD17" s="94"/>
      <c r="AE17" s="95"/>
      <c r="AF17" s="95"/>
    </row>
    <row r="18" spans="1:32" s="60" customFormat="1" ht="13.5" hidden="1" customHeight="1" x14ac:dyDescent="0.25">
      <c r="A18" s="57" t="str">
        <f>'[1]Всего-дор'!A14</f>
        <v>005</v>
      </c>
      <c r="B18" s="57"/>
      <c r="C18" s="57"/>
      <c r="D18" s="57"/>
      <c r="E18" s="57"/>
      <c r="F18" s="57"/>
      <c r="G18" s="57"/>
      <c r="H18" s="58" t="e">
        <f>'[1]Всего-дор'!C14</f>
        <v>#REF!</v>
      </c>
      <c r="I18" s="57" t="e">
        <f>'[1]Всего-дор'!D14</f>
        <v>#REF!</v>
      </c>
      <c r="J18" s="57" t="e">
        <f>'[1]Всего-дор'!E14</f>
        <v>#REF!</v>
      </c>
      <c r="K18" s="57" t="e">
        <f>'[1]Всего-дор'!F14</f>
        <v>#REF!</v>
      </c>
      <c r="L18" s="57" t="e">
        <f>'[1]Всего-дор'!G14</f>
        <v>#REF!</v>
      </c>
      <c r="M18" s="57"/>
      <c r="N18" s="57"/>
      <c r="O18" s="57"/>
      <c r="P18" s="57"/>
      <c r="Q18" s="57" t="e">
        <f>'[1]Всего-дор'!H14</f>
        <v>#REF!</v>
      </c>
      <c r="R18" s="59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4"/>
      <c r="AC18" s="94"/>
      <c r="AD18" s="94"/>
      <c r="AE18" s="95"/>
      <c r="AF18" s="95"/>
    </row>
    <row r="19" spans="1:32" s="60" customFormat="1" ht="13.5" hidden="1" customHeight="1" x14ac:dyDescent="0.25">
      <c r="A19" s="57" t="str">
        <f>'[1]Всего-дор'!A15</f>
        <v>006</v>
      </c>
      <c r="B19" s="57"/>
      <c r="C19" s="57"/>
      <c r="D19" s="57"/>
      <c r="E19" s="57"/>
      <c r="F19" s="57"/>
      <c r="G19" s="57"/>
      <c r="H19" s="58" t="e">
        <f>'[1]Всего-дор'!C15</f>
        <v>#REF!</v>
      </c>
      <c r="I19" s="57" t="e">
        <f>'[1]Всего-дор'!D15</f>
        <v>#REF!</v>
      </c>
      <c r="J19" s="57" t="e">
        <f>'[1]Всего-дор'!E15</f>
        <v>#REF!</v>
      </c>
      <c r="K19" s="57" t="e">
        <f>'[1]Всего-дор'!F15</f>
        <v>#REF!</v>
      </c>
      <c r="L19" s="57" t="e">
        <f>'[1]Всего-дор'!G15</f>
        <v>#REF!</v>
      </c>
      <c r="M19" s="57"/>
      <c r="N19" s="57"/>
      <c r="O19" s="57"/>
      <c r="P19" s="57"/>
      <c r="Q19" s="57" t="e">
        <f>'[1]Всего-дор'!H15</f>
        <v>#REF!</v>
      </c>
      <c r="R19" s="59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4"/>
      <c r="AC19" s="94"/>
      <c r="AD19" s="94"/>
      <c r="AE19" s="95"/>
      <c r="AF19" s="95"/>
    </row>
    <row r="20" spans="1:32" s="60" customFormat="1" ht="1.1499999999999999" hidden="1" customHeight="1" x14ac:dyDescent="0.25">
      <c r="A20" s="57" t="str">
        <f>'[1]Всего-дор'!A16</f>
        <v>007</v>
      </c>
      <c r="B20" s="57"/>
      <c r="C20" s="57"/>
      <c r="D20" s="57"/>
      <c r="E20" s="57"/>
      <c r="F20" s="57"/>
      <c r="G20" s="57"/>
      <c r="H20" s="58" t="e">
        <f>'[1]Всего-дор'!C16</f>
        <v>#REF!</v>
      </c>
      <c r="I20" s="57" t="e">
        <f>'[1]Всего-дор'!D16</f>
        <v>#REF!</v>
      </c>
      <c r="J20" s="57" t="e">
        <f>'[1]Всего-дор'!E16</f>
        <v>#REF!</v>
      </c>
      <c r="K20" s="57" t="e">
        <f>'[1]Всего-дор'!F16</f>
        <v>#REF!</v>
      </c>
      <c r="L20" s="57" t="e">
        <f>'[1]Всего-дор'!G16</f>
        <v>#REF!</v>
      </c>
      <c r="M20" s="57"/>
      <c r="N20" s="57"/>
      <c r="O20" s="57"/>
      <c r="P20" s="57"/>
      <c r="Q20" s="57" t="e">
        <f>'[1]Всего-дор'!H16</f>
        <v>#REF!</v>
      </c>
      <c r="R20" s="59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4"/>
      <c r="AC20" s="94"/>
      <c r="AD20" s="94"/>
      <c r="AE20" s="95"/>
      <c r="AF20" s="95"/>
    </row>
    <row r="21" spans="1:32" s="22" customFormat="1" ht="44.25" x14ac:dyDescent="0.25">
      <c r="A21" s="41"/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39" t="s">
        <v>83</v>
      </c>
      <c r="S21" s="15"/>
      <c r="T21" s="8"/>
      <c r="U21" s="8"/>
      <c r="V21" s="5"/>
      <c r="W21" s="5"/>
      <c r="X21" s="5"/>
      <c r="Y21" s="5"/>
      <c r="Z21" s="5"/>
      <c r="AA21" s="15"/>
      <c r="AB21" s="48"/>
      <c r="AC21" s="48"/>
      <c r="AD21" s="48"/>
      <c r="AE21" s="1"/>
      <c r="AF21" s="1"/>
    </row>
    <row r="22" spans="1:32" s="22" customFormat="1" ht="45" x14ac:dyDescent="0.25">
      <c r="A22" s="41"/>
      <c r="B22" s="41"/>
      <c r="C22" s="41"/>
      <c r="D22" s="41"/>
      <c r="E22" s="41"/>
      <c r="F22" s="41"/>
      <c r="G22" s="41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17" t="s">
        <v>84</v>
      </c>
      <c r="S22" s="15" t="s">
        <v>62</v>
      </c>
      <c r="T22" s="8"/>
      <c r="U22" s="8">
        <f>U31</f>
        <v>18.7</v>
      </c>
      <c r="V22" s="8">
        <f>V31</f>
        <v>79.599999999999994</v>
      </c>
      <c r="W22" s="8">
        <f>W31</f>
        <v>7</v>
      </c>
      <c r="X22" s="8"/>
      <c r="Y22" s="8"/>
      <c r="Z22" s="5">
        <f t="shared" si="4"/>
        <v>105.3</v>
      </c>
      <c r="AA22" s="15">
        <v>2018</v>
      </c>
      <c r="AB22" s="48"/>
      <c r="AC22" s="48"/>
      <c r="AD22" s="48"/>
      <c r="AE22" s="1"/>
      <c r="AF22" s="1"/>
    </row>
    <row r="23" spans="1:32" s="22" customFormat="1" ht="29.25" x14ac:dyDescent="0.25">
      <c r="A23" s="41"/>
      <c r="B23" s="41"/>
      <c r="C23" s="41"/>
      <c r="D23" s="41"/>
      <c r="E23" s="41"/>
      <c r="F23" s="41"/>
      <c r="G23" s="41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17" t="s">
        <v>85</v>
      </c>
      <c r="S23" s="15" t="s">
        <v>62</v>
      </c>
      <c r="T23" s="8">
        <f t="shared" ref="T23:Y23" si="5">T79</f>
        <v>223.1</v>
      </c>
      <c r="U23" s="8">
        <f t="shared" si="5"/>
        <v>36.6</v>
      </c>
      <c r="V23" s="8">
        <f t="shared" si="5"/>
        <v>300.2</v>
      </c>
      <c r="W23" s="8">
        <f t="shared" si="5"/>
        <v>300.2</v>
      </c>
      <c r="X23" s="8">
        <f t="shared" si="5"/>
        <v>300.2</v>
      </c>
      <c r="Y23" s="8">
        <f t="shared" si="5"/>
        <v>300.2</v>
      </c>
      <c r="Z23" s="5">
        <f t="shared" si="4"/>
        <v>1460.5</v>
      </c>
      <c r="AA23" s="15">
        <v>2020</v>
      </c>
      <c r="AB23" s="48"/>
      <c r="AC23" s="48"/>
      <c r="AD23" s="48"/>
      <c r="AE23" s="1"/>
      <c r="AF23" s="1"/>
    </row>
    <row r="24" spans="1:32" s="22" customFormat="1" ht="30" x14ac:dyDescent="0.25">
      <c r="A24" s="41"/>
      <c r="B24" s="41"/>
      <c r="C24" s="41"/>
      <c r="D24" s="41"/>
      <c r="E24" s="41"/>
      <c r="F24" s="41"/>
      <c r="G24" s="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17" t="s">
        <v>86</v>
      </c>
      <c r="S24" s="15" t="s">
        <v>62</v>
      </c>
      <c r="T24" s="8">
        <f t="shared" ref="T24:Y24" si="6">T99</f>
        <v>6722.4</v>
      </c>
      <c r="U24" s="8">
        <f t="shared" si="6"/>
        <v>5804.6</v>
      </c>
      <c r="V24" s="8">
        <f t="shared" si="6"/>
        <v>6722.4</v>
      </c>
      <c r="W24" s="8">
        <f t="shared" si="6"/>
        <v>6722.4</v>
      </c>
      <c r="X24" s="8">
        <f t="shared" si="6"/>
        <v>6722.4</v>
      </c>
      <c r="Y24" s="8">
        <f t="shared" si="6"/>
        <v>6722.4</v>
      </c>
      <c r="Z24" s="5">
        <f>Y24</f>
        <v>6722.4</v>
      </c>
      <c r="AA24" s="15">
        <v>2020</v>
      </c>
      <c r="AB24" s="48"/>
      <c r="AC24" s="48"/>
      <c r="AD24" s="48"/>
      <c r="AE24" s="1"/>
      <c r="AF24" s="1"/>
    </row>
    <row r="25" spans="1:32" s="22" customFormat="1" ht="60" x14ac:dyDescent="0.25">
      <c r="A25" s="41"/>
      <c r="B25" s="41"/>
      <c r="C25" s="41"/>
      <c r="D25" s="41"/>
      <c r="E25" s="41"/>
      <c r="F25" s="41"/>
      <c r="G25" s="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17" t="s">
        <v>87</v>
      </c>
      <c r="S25" s="15" t="s">
        <v>57</v>
      </c>
      <c r="T25" s="21">
        <f t="shared" ref="T25:Y25" si="7">T103</f>
        <v>2000</v>
      </c>
      <c r="U25" s="21">
        <f t="shared" si="7"/>
        <v>2540</v>
      </c>
      <c r="V25" s="21">
        <f t="shared" si="7"/>
        <v>2817</v>
      </c>
      <c r="W25" s="21">
        <f t="shared" si="7"/>
        <v>2817</v>
      </c>
      <c r="X25" s="21">
        <f t="shared" si="7"/>
        <v>2817</v>
      </c>
      <c r="Y25" s="21">
        <f t="shared" si="7"/>
        <v>2817</v>
      </c>
      <c r="Z25" s="6">
        <f t="shared" si="4"/>
        <v>15808</v>
      </c>
      <c r="AA25" s="15">
        <v>2020</v>
      </c>
      <c r="AB25" s="48"/>
      <c r="AC25" s="48"/>
      <c r="AD25" s="48"/>
      <c r="AE25" s="1"/>
      <c r="AF25" s="1"/>
    </row>
    <row r="26" spans="1:32" s="22" customFormat="1" ht="60" x14ac:dyDescent="0.25">
      <c r="A26" s="41"/>
      <c r="B26" s="41"/>
      <c r="C26" s="41"/>
      <c r="D26" s="41"/>
      <c r="E26" s="41"/>
      <c r="F26" s="41"/>
      <c r="G26" s="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17" t="s">
        <v>88</v>
      </c>
      <c r="S26" s="15" t="s">
        <v>62</v>
      </c>
      <c r="T26" s="8">
        <f t="shared" ref="T26:Y26" si="8">T130</f>
        <v>58.2</v>
      </c>
      <c r="U26" s="8">
        <f t="shared" si="8"/>
        <v>26.865300000000005</v>
      </c>
      <c r="V26" s="8">
        <f t="shared" si="8"/>
        <v>10.5</v>
      </c>
      <c r="W26" s="8">
        <f t="shared" si="8"/>
        <v>10.5</v>
      </c>
      <c r="X26" s="8">
        <f t="shared" si="8"/>
        <v>10.5</v>
      </c>
      <c r="Y26" s="8">
        <f t="shared" si="8"/>
        <v>10.5</v>
      </c>
      <c r="Z26" s="5">
        <f t="shared" si="4"/>
        <v>127.06530000000001</v>
      </c>
      <c r="AA26" s="15">
        <v>2020</v>
      </c>
      <c r="AB26" s="48"/>
      <c r="AC26" s="48"/>
      <c r="AD26" s="48"/>
      <c r="AE26" s="1"/>
      <c r="AF26" s="1"/>
    </row>
    <row r="27" spans="1:32" s="22" customFormat="1" ht="30" x14ac:dyDescent="0.25">
      <c r="A27" s="41"/>
      <c r="B27" s="41"/>
      <c r="C27" s="41"/>
      <c r="D27" s="41"/>
      <c r="E27" s="41"/>
      <c r="F27" s="41"/>
      <c r="G27" s="41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17" t="s">
        <v>89</v>
      </c>
      <c r="S27" s="15" t="s">
        <v>63</v>
      </c>
      <c r="T27" s="8">
        <f t="shared" ref="T27:Y27" si="9">T167</f>
        <v>32718</v>
      </c>
      <c r="U27" s="8">
        <f t="shared" si="9"/>
        <v>35127.4</v>
      </c>
      <c r="V27" s="8">
        <f t="shared" si="9"/>
        <v>35127.4</v>
      </c>
      <c r="W27" s="8">
        <f t="shared" si="9"/>
        <v>35127.4</v>
      </c>
      <c r="X27" s="8">
        <f t="shared" si="9"/>
        <v>35127.4</v>
      </c>
      <c r="Y27" s="8">
        <f t="shared" si="9"/>
        <v>35127.4</v>
      </c>
      <c r="Z27" s="5">
        <f t="shared" si="4"/>
        <v>208354.99999999997</v>
      </c>
      <c r="AA27" s="15">
        <v>2020</v>
      </c>
      <c r="AB27" s="48"/>
      <c r="AC27" s="48"/>
      <c r="AD27" s="48"/>
      <c r="AE27" s="1"/>
      <c r="AF27" s="1"/>
    </row>
    <row r="28" spans="1:32" ht="25.15" customHeight="1" x14ac:dyDescent="0.25">
      <c r="A28" s="61" t="s">
        <v>25</v>
      </c>
      <c r="B28" s="61" t="s">
        <v>25</v>
      </c>
      <c r="C28" s="61" t="s">
        <v>25</v>
      </c>
      <c r="D28" s="61" t="s">
        <v>25</v>
      </c>
      <c r="E28" s="61" t="s">
        <v>35</v>
      </c>
      <c r="F28" s="61" t="s">
        <v>25</v>
      </c>
      <c r="G28" s="61" t="s">
        <v>34</v>
      </c>
      <c r="H28" s="61" t="s">
        <v>25</v>
      </c>
      <c r="I28" s="61" t="s">
        <v>33</v>
      </c>
      <c r="J28" s="61" t="s">
        <v>26</v>
      </c>
      <c r="K28" s="61" t="s">
        <v>25</v>
      </c>
      <c r="L28" s="61" t="s">
        <v>25</v>
      </c>
      <c r="M28" s="61" t="s">
        <v>25</v>
      </c>
      <c r="N28" s="61" t="s">
        <v>25</v>
      </c>
      <c r="O28" s="61" t="s">
        <v>25</v>
      </c>
      <c r="P28" s="61" t="s">
        <v>25</v>
      </c>
      <c r="Q28" s="61" t="s">
        <v>25</v>
      </c>
      <c r="R28" s="62" t="s">
        <v>90</v>
      </c>
      <c r="S28" s="7" t="s">
        <v>61</v>
      </c>
      <c r="T28" s="3">
        <f t="shared" ref="T28:Y28" si="10">T29+T78+T98+T129</f>
        <v>995047.89999999979</v>
      </c>
      <c r="U28" s="3">
        <f t="shared" si="10"/>
        <v>709164.59999999986</v>
      </c>
      <c r="V28" s="3">
        <f t="shared" si="10"/>
        <v>925210.1</v>
      </c>
      <c r="W28" s="3">
        <f t="shared" si="10"/>
        <v>709736.39999999991</v>
      </c>
      <c r="X28" s="3">
        <f t="shared" si="10"/>
        <v>693586</v>
      </c>
      <c r="Y28" s="3">
        <f t="shared" si="10"/>
        <v>693586</v>
      </c>
      <c r="Z28" s="3">
        <f t="shared" si="4"/>
        <v>4726331</v>
      </c>
      <c r="AA28" s="7">
        <v>2020</v>
      </c>
    </row>
    <row r="29" spans="1:32" s="65" customFormat="1" ht="42.75" x14ac:dyDescent="0.25">
      <c r="A29" s="63" t="s">
        <v>25</v>
      </c>
      <c r="B29" s="63" t="s">
        <v>25</v>
      </c>
      <c r="C29" s="63" t="s">
        <v>25</v>
      </c>
      <c r="D29" s="63" t="s">
        <v>25</v>
      </c>
      <c r="E29" s="63" t="s">
        <v>35</v>
      </c>
      <c r="F29" s="63" t="s">
        <v>25</v>
      </c>
      <c r="G29" s="63" t="s">
        <v>34</v>
      </c>
      <c r="H29" s="63" t="s">
        <v>25</v>
      </c>
      <c r="I29" s="63" t="s">
        <v>33</v>
      </c>
      <c r="J29" s="63" t="s">
        <v>26</v>
      </c>
      <c r="K29" s="63" t="s">
        <v>25</v>
      </c>
      <c r="L29" s="63" t="s">
        <v>26</v>
      </c>
      <c r="M29" s="63" t="s">
        <v>25</v>
      </c>
      <c r="N29" s="63" t="s">
        <v>25</v>
      </c>
      <c r="O29" s="63" t="s">
        <v>25</v>
      </c>
      <c r="P29" s="63" t="s">
        <v>25</v>
      </c>
      <c r="Q29" s="63" t="s">
        <v>25</v>
      </c>
      <c r="R29" s="64" t="s">
        <v>40</v>
      </c>
      <c r="S29" s="28" t="s">
        <v>61</v>
      </c>
      <c r="T29" s="16">
        <f>T33+T39+T44+T50+T53+T56+T58+T60+T64+T67+T69+T71+T76</f>
        <v>87304.3</v>
      </c>
      <c r="U29" s="16">
        <f>U33+U39+U44+U50+U53+U56+U58+U60+U64+U67+U69+U71</f>
        <v>32190.9</v>
      </c>
      <c r="V29" s="16">
        <f>V33+V39+V44+V50+V53+V56+V58+V60+V64+V67+V69</f>
        <v>231624.1</v>
      </c>
      <c r="W29" s="16">
        <f>W33+W39+W44+W50+W53+W56+W58+W60+W64+W67+W69</f>
        <v>16150.4</v>
      </c>
      <c r="X29" s="16"/>
      <c r="Y29" s="16"/>
      <c r="Z29" s="16">
        <f>Z33+Z39+Z44+Z50+Z53+Z56+Z58+Z60+Z64+Z67+Z69+Z71+Z76</f>
        <v>367269.7</v>
      </c>
      <c r="AA29" s="28">
        <v>2018</v>
      </c>
      <c r="AB29" s="42"/>
      <c r="AC29" s="42"/>
      <c r="AD29" s="42"/>
      <c r="AE29" s="43"/>
      <c r="AF29" s="43"/>
    </row>
    <row r="30" spans="1:32" s="2" customFormat="1" ht="29.25" x14ac:dyDescent="0.25">
      <c r="A30" s="40"/>
      <c r="B30" s="40"/>
      <c r="C30" s="40"/>
      <c r="D30" s="40"/>
      <c r="E30" s="40"/>
      <c r="F30" s="40"/>
      <c r="G30" s="40"/>
      <c r="H30" s="40"/>
      <c r="I30" s="41"/>
      <c r="J30" s="40"/>
      <c r="K30" s="40"/>
      <c r="L30" s="40"/>
      <c r="M30" s="40"/>
      <c r="N30" s="40"/>
      <c r="O30" s="40"/>
      <c r="P30" s="40"/>
      <c r="Q30" s="40"/>
      <c r="R30" s="39" t="s">
        <v>91</v>
      </c>
      <c r="S30" s="15" t="s">
        <v>11</v>
      </c>
      <c r="T30" s="8"/>
      <c r="U30" s="8">
        <f t="shared" ref="U30:W31" si="11">U36+U42+U47+U62+U65</f>
        <v>0.6</v>
      </c>
      <c r="V30" s="8">
        <f t="shared" si="11"/>
        <v>3.5</v>
      </c>
      <c r="W30" s="8">
        <f t="shared" si="11"/>
        <v>0.5</v>
      </c>
      <c r="X30" s="8"/>
      <c r="Y30" s="8"/>
      <c r="Z30" s="5">
        <f t="shared" si="4"/>
        <v>4.5999999999999996</v>
      </c>
      <c r="AA30" s="15">
        <v>2018</v>
      </c>
      <c r="AB30" s="42"/>
      <c r="AC30" s="42"/>
      <c r="AD30" s="42"/>
      <c r="AE30" s="43"/>
      <c r="AF30" s="43"/>
    </row>
    <row r="31" spans="1:32" s="2" customFormat="1" ht="29.25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39" t="s">
        <v>92</v>
      </c>
      <c r="S31" s="15" t="s">
        <v>62</v>
      </c>
      <c r="T31" s="8"/>
      <c r="U31" s="8">
        <f t="shared" si="11"/>
        <v>18.7</v>
      </c>
      <c r="V31" s="8">
        <f t="shared" si="11"/>
        <v>79.599999999999994</v>
      </c>
      <c r="W31" s="8">
        <f t="shared" si="11"/>
        <v>7</v>
      </c>
      <c r="X31" s="8"/>
      <c r="Y31" s="8"/>
      <c r="Z31" s="5">
        <f t="shared" si="4"/>
        <v>105.3</v>
      </c>
      <c r="AA31" s="15">
        <v>2018</v>
      </c>
      <c r="AB31" s="42"/>
      <c r="AC31" s="42"/>
      <c r="AD31" s="42"/>
      <c r="AE31" s="43"/>
      <c r="AF31" s="43"/>
    </row>
    <row r="32" spans="1:32" s="2" customFormat="1" ht="44.25" x14ac:dyDescent="0.25">
      <c r="A32" s="40"/>
      <c r="B32" s="40"/>
      <c r="C32" s="40"/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39" t="s">
        <v>93</v>
      </c>
      <c r="S32" s="15" t="s">
        <v>11</v>
      </c>
      <c r="T32" s="8">
        <f>T52+T55+T57</f>
        <v>1.2</v>
      </c>
      <c r="U32" s="8"/>
      <c r="V32" s="8"/>
      <c r="W32" s="8"/>
      <c r="X32" s="8"/>
      <c r="Y32" s="8"/>
      <c r="Z32" s="5">
        <f t="shared" si="4"/>
        <v>1.2</v>
      </c>
      <c r="AA32" s="15">
        <v>2015</v>
      </c>
      <c r="AB32" s="42"/>
      <c r="AC32" s="42"/>
      <c r="AD32" s="42"/>
      <c r="AE32" s="43"/>
      <c r="AF32" s="43"/>
    </row>
    <row r="33" spans="1:32" s="2" customFormat="1" ht="45" x14ac:dyDescent="0.25">
      <c r="A33" s="73" t="s">
        <v>25</v>
      </c>
      <c r="B33" s="73" t="s">
        <v>25</v>
      </c>
      <c r="C33" s="73" t="s">
        <v>41</v>
      </c>
      <c r="D33" s="73" t="s">
        <v>25</v>
      </c>
      <c r="E33" s="73" t="s">
        <v>35</v>
      </c>
      <c r="F33" s="73" t="s">
        <v>25</v>
      </c>
      <c r="G33" s="73" t="s">
        <v>34</v>
      </c>
      <c r="H33" s="73" t="s">
        <v>25</v>
      </c>
      <c r="I33" s="73" t="s">
        <v>33</v>
      </c>
      <c r="J33" s="73" t="s">
        <v>26</v>
      </c>
      <c r="K33" s="73" t="s">
        <v>25</v>
      </c>
      <c r="L33" s="73" t="s">
        <v>26</v>
      </c>
      <c r="M33" s="73" t="s">
        <v>25</v>
      </c>
      <c r="N33" s="73" t="s">
        <v>25</v>
      </c>
      <c r="O33" s="73" t="s">
        <v>25</v>
      </c>
      <c r="P33" s="73" t="s">
        <v>25</v>
      </c>
      <c r="Q33" s="73" t="s">
        <v>25</v>
      </c>
      <c r="R33" s="74" t="s">
        <v>49</v>
      </c>
      <c r="S33" s="75" t="s">
        <v>61</v>
      </c>
      <c r="T33" s="77">
        <f>T34+T35</f>
        <v>30000</v>
      </c>
      <c r="U33" s="77">
        <f>U34+U35</f>
        <v>1000</v>
      </c>
      <c r="V33" s="77">
        <f>V34+V35</f>
        <v>189473.7</v>
      </c>
      <c r="W33" s="77"/>
      <c r="X33" s="77"/>
      <c r="Y33" s="77"/>
      <c r="Z33" s="77">
        <f t="shared" si="4"/>
        <v>220473.7</v>
      </c>
      <c r="AA33" s="75">
        <v>2017</v>
      </c>
      <c r="AB33" s="42"/>
      <c r="AC33" s="42"/>
      <c r="AD33" s="42"/>
      <c r="AE33" s="43"/>
      <c r="AF33" s="43"/>
    </row>
    <row r="34" spans="1:32" s="2" customFormat="1" ht="45" x14ac:dyDescent="0.25">
      <c r="A34" s="73" t="s">
        <v>25</v>
      </c>
      <c r="B34" s="73" t="s">
        <v>25</v>
      </c>
      <c r="C34" s="73" t="s">
        <v>41</v>
      </c>
      <c r="D34" s="73" t="s">
        <v>25</v>
      </c>
      <c r="E34" s="73" t="s">
        <v>35</v>
      </c>
      <c r="F34" s="73" t="s">
        <v>25</v>
      </c>
      <c r="G34" s="73" t="s">
        <v>34</v>
      </c>
      <c r="H34" s="73" t="s">
        <v>25</v>
      </c>
      <c r="I34" s="73" t="s">
        <v>33</v>
      </c>
      <c r="J34" s="73" t="s">
        <v>26</v>
      </c>
      <c r="K34" s="73" t="s">
        <v>25</v>
      </c>
      <c r="L34" s="73" t="s">
        <v>26</v>
      </c>
      <c r="M34" s="73" t="s">
        <v>25</v>
      </c>
      <c r="N34" s="73" t="s">
        <v>25</v>
      </c>
      <c r="O34" s="73" t="s">
        <v>25</v>
      </c>
      <c r="P34" s="73" t="s">
        <v>25</v>
      </c>
      <c r="Q34" s="73" t="s">
        <v>26</v>
      </c>
      <c r="R34" s="74" t="s">
        <v>49</v>
      </c>
      <c r="S34" s="75" t="s">
        <v>61</v>
      </c>
      <c r="T34" s="76">
        <f>130000-100000</f>
        <v>30000</v>
      </c>
      <c r="U34" s="76">
        <v>1000</v>
      </c>
      <c r="V34" s="76"/>
      <c r="W34" s="76"/>
      <c r="X34" s="76"/>
      <c r="Y34" s="76"/>
      <c r="Z34" s="77">
        <f t="shared" si="4"/>
        <v>31000</v>
      </c>
      <c r="AA34" s="75">
        <v>2015</v>
      </c>
      <c r="AB34" s="96"/>
      <c r="AC34" s="96"/>
      <c r="AD34" s="42"/>
      <c r="AE34" s="43"/>
      <c r="AF34" s="43"/>
    </row>
    <row r="35" spans="1:32" s="2" customFormat="1" ht="45" x14ac:dyDescent="0.25">
      <c r="A35" s="73" t="s">
        <v>25</v>
      </c>
      <c r="B35" s="73" t="s">
        <v>25</v>
      </c>
      <c r="C35" s="73" t="s">
        <v>41</v>
      </c>
      <c r="D35" s="73" t="s">
        <v>25</v>
      </c>
      <c r="E35" s="73" t="s">
        <v>35</v>
      </c>
      <c r="F35" s="73" t="s">
        <v>25</v>
      </c>
      <c r="G35" s="73" t="s">
        <v>34</v>
      </c>
      <c r="H35" s="73" t="s">
        <v>25</v>
      </c>
      <c r="I35" s="73" t="s">
        <v>33</v>
      </c>
      <c r="J35" s="73" t="s">
        <v>26</v>
      </c>
      <c r="K35" s="73" t="s">
        <v>25</v>
      </c>
      <c r="L35" s="73" t="s">
        <v>26</v>
      </c>
      <c r="M35" s="73" t="s">
        <v>41</v>
      </c>
      <c r="N35" s="73" t="s">
        <v>37</v>
      </c>
      <c r="O35" s="73" t="s">
        <v>26</v>
      </c>
      <c r="P35" s="73" t="s">
        <v>26</v>
      </c>
      <c r="Q35" s="73" t="s">
        <v>25</v>
      </c>
      <c r="R35" s="74" t="s">
        <v>49</v>
      </c>
      <c r="S35" s="75" t="s">
        <v>61</v>
      </c>
      <c r="T35" s="76"/>
      <c r="U35" s="76"/>
      <c r="V35" s="76">
        <v>189473.7</v>
      </c>
      <c r="W35" s="76"/>
      <c r="X35" s="76"/>
      <c r="Y35" s="76"/>
      <c r="Z35" s="77">
        <f t="shared" si="4"/>
        <v>189473.7</v>
      </c>
      <c r="AA35" s="75">
        <v>2017</v>
      </c>
      <c r="AB35" s="48"/>
      <c r="AC35" s="48"/>
      <c r="AD35" s="42"/>
      <c r="AE35" s="43"/>
      <c r="AF35" s="43"/>
    </row>
    <row r="36" spans="1:32" s="43" customFormat="1" ht="27.6" customHeight="1" x14ac:dyDescent="0.25">
      <c r="A36" s="40"/>
      <c r="B36" s="40"/>
      <c r="C36" s="40"/>
      <c r="D36" s="40"/>
      <c r="E36" s="40"/>
      <c r="F36" s="40"/>
      <c r="G36" s="40"/>
      <c r="H36" s="40"/>
      <c r="I36" s="41"/>
      <c r="J36" s="40"/>
      <c r="K36" s="40"/>
      <c r="L36" s="40"/>
      <c r="M36" s="40"/>
      <c r="N36" s="40"/>
      <c r="O36" s="40"/>
      <c r="P36" s="40"/>
      <c r="Q36" s="40"/>
      <c r="R36" s="39" t="s">
        <v>94</v>
      </c>
      <c r="S36" s="15" t="s">
        <v>11</v>
      </c>
      <c r="T36" s="36"/>
      <c r="U36" s="36"/>
      <c r="V36" s="36">
        <v>0.3</v>
      </c>
      <c r="W36" s="37"/>
      <c r="X36" s="37"/>
      <c r="Y36" s="37"/>
      <c r="Z36" s="5">
        <f t="shared" si="4"/>
        <v>0.3</v>
      </c>
      <c r="AA36" s="15">
        <v>2017</v>
      </c>
      <c r="AB36" s="48"/>
      <c r="AC36" s="42"/>
      <c r="AD36" s="42"/>
    </row>
    <row r="37" spans="1:32" s="43" customFormat="1" ht="29.25" x14ac:dyDescent="0.25">
      <c r="A37" s="40"/>
      <c r="B37" s="40"/>
      <c r="C37" s="40"/>
      <c r="D37" s="40"/>
      <c r="E37" s="40"/>
      <c r="F37" s="40"/>
      <c r="G37" s="40"/>
      <c r="H37" s="40"/>
      <c r="I37" s="41"/>
      <c r="J37" s="40"/>
      <c r="K37" s="40"/>
      <c r="L37" s="40"/>
      <c r="M37" s="40"/>
      <c r="N37" s="40"/>
      <c r="O37" s="40"/>
      <c r="P37" s="40"/>
      <c r="Q37" s="40"/>
      <c r="R37" s="39" t="s">
        <v>92</v>
      </c>
      <c r="S37" s="15" t="s">
        <v>62</v>
      </c>
      <c r="T37" s="8"/>
      <c r="U37" s="8"/>
      <c r="V37" s="8">
        <v>13.3</v>
      </c>
      <c r="W37" s="5"/>
      <c r="X37" s="5"/>
      <c r="Y37" s="5"/>
      <c r="Z37" s="5">
        <f t="shared" si="4"/>
        <v>13.3</v>
      </c>
      <c r="AA37" s="15">
        <v>2017</v>
      </c>
      <c r="AB37" s="48"/>
      <c r="AC37" s="42"/>
      <c r="AD37" s="42"/>
    </row>
    <row r="38" spans="1:32" s="43" customFormat="1" ht="44.25" x14ac:dyDescent="0.25">
      <c r="A38" s="40"/>
      <c r="B38" s="40"/>
      <c r="C38" s="40"/>
      <c r="D38" s="40"/>
      <c r="E38" s="40"/>
      <c r="F38" s="40"/>
      <c r="G38" s="40"/>
      <c r="H38" s="40"/>
      <c r="I38" s="41"/>
      <c r="J38" s="40"/>
      <c r="K38" s="40"/>
      <c r="L38" s="40"/>
      <c r="M38" s="40"/>
      <c r="N38" s="40"/>
      <c r="O38" s="40"/>
      <c r="P38" s="40"/>
      <c r="Q38" s="40"/>
      <c r="R38" s="39" t="s">
        <v>213</v>
      </c>
      <c r="S38" s="15" t="s">
        <v>47</v>
      </c>
      <c r="T38" s="8"/>
      <c r="U38" s="21">
        <v>1</v>
      </c>
      <c r="V38" s="8"/>
      <c r="W38" s="5"/>
      <c r="X38" s="5"/>
      <c r="Y38" s="5"/>
      <c r="Z38" s="6">
        <f>SUM(T38:Y38)</f>
        <v>1</v>
      </c>
      <c r="AA38" s="15">
        <v>2016</v>
      </c>
      <c r="AB38" s="48"/>
      <c r="AC38" s="42"/>
      <c r="AD38" s="42"/>
    </row>
    <row r="39" spans="1:32" s="2" customFormat="1" ht="44.25" x14ac:dyDescent="0.25">
      <c r="A39" s="73" t="s">
        <v>25</v>
      </c>
      <c r="B39" s="73" t="s">
        <v>25</v>
      </c>
      <c r="C39" s="73" t="s">
        <v>41</v>
      </c>
      <c r="D39" s="73" t="s">
        <v>25</v>
      </c>
      <c r="E39" s="73" t="s">
        <v>35</v>
      </c>
      <c r="F39" s="73" t="s">
        <v>25</v>
      </c>
      <c r="G39" s="73" t="s">
        <v>34</v>
      </c>
      <c r="H39" s="73" t="s">
        <v>25</v>
      </c>
      <c r="I39" s="73" t="s">
        <v>33</v>
      </c>
      <c r="J39" s="73" t="s">
        <v>26</v>
      </c>
      <c r="K39" s="73" t="s">
        <v>25</v>
      </c>
      <c r="L39" s="73" t="s">
        <v>26</v>
      </c>
      <c r="M39" s="73" t="s">
        <v>25</v>
      </c>
      <c r="N39" s="73" t="s">
        <v>27</v>
      </c>
      <c r="O39" s="73"/>
      <c r="P39" s="73"/>
      <c r="Q39" s="73"/>
      <c r="R39" s="74" t="s">
        <v>95</v>
      </c>
      <c r="S39" s="75" t="s">
        <v>61</v>
      </c>
      <c r="T39" s="77">
        <v>900</v>
      </c>
      <c r="U39" s="77"/>
      <c r="V39" s="77">
        <v>6000</v>
      </c>
      <c r="W39" s="77"/>
      <c r="X39" s="77"/>
      <c r="Y39" s="77"/>
      <c r="Z39" s="77">
        <f t="shared" si="4"/>
        <v>6900</v>
      </c>
      <c r="AA39" s="75">
        <v>2017</v>
      </c>
      <c r="AB39" s="42"/>
      <c r="AC39" s="42"/>
      <c r="AD39" s="42"/>
      <c r="AE39" s="43"/>
      <c r="AF39" s="43"/>
    </row>
    <row r="40" spans="1:32" s="43" customFormat="1" ht="44.25" x14ac:dyDescent="0.25">
      <c r="A40" s="41"/>
      <c r="B40" s="41"/>
      <c r="C40" s="41"/>
      <c r="D40" s="41"/>
      <c r="E40" s="40"/>
      <c r="F40" s="40"/>
      <c r="G40" s="40"/>
      <c r="H40" s="40"/>
      <c r="I40" s="41"/>
      <c r="J40" s="40"/>
      <c r="K40" s="40"/>
      <c r="L40" s="40"/>
      <c r="M40" s="40"/>
      <c r="N40" s="40"/>
      <c r="O40" s="40"/>
      <c r="P40" s="40"/>
      <c r="Q40" s="40"/>
      <c r="R40" s="39" t="s">
        <v>72</v>
      </c>
      <c r="S40" s="15" t="s">
        <v>56</v>
      </c>
      <c r="T40" s="21">
        <v>1</v>
      </c>
      <c r="U40" s="21"/>
      <c r="V40" s="21"/>
      <c r="W40" s="21"/>
      <c r="X40" s="21"/>
      <c r="Y40" s="21"/>
      <c r="Z40" s="6">
        <f>T40</f>
        <v>1</v>
      </c>
      <c r="AA40" s="15">
        <v>2015</v>
      </c>
      <c r="AB40" s="42"/>
      <c r="AC40" s="42"/>
      <c r="AD40" s="42"/>
    </row>
    <row r="41" spans="1:32" s="43" customFormat="1" ht="29.25" x14ac:dyDescent="0.25">
      <c r="A41" s="41"/>
      <c r="B41" s="41"/>
      <c r="C41" s="41"/>
      <c r="D41" s="41"/>
      <c r="E41" s="40"/>
      <c r="F41" s="40"/>
      <c r="G41" s="40"/>
      <c r="H41" s="40"/>
      <c r="I41" s="41"/>
      <c r="J41" s="40"/>
      <c r="K41" s="40"/>
      <c r="L41" s="40"/>
      <c r="M41" s="40"/>
      <c r="N41" s="40"/>
      <c r="O41" s="40"/>
      <c r="P41" s="40"/>
      <c r="Q41" s="40"/>
      <c r="R41" s="39" t="s">
        <v>68</v>
      </c>
      <c r="S41" s="15" t="s">
        <v>10</v>
      </c>
      <c r="T41" s="21"/>
      <c r="U41" s="21"/>
      <c r="V41" s="21">
        <v>100</v>
      </c>
      <c r="W41" s="21"/>
      <c r="X41" s="21"/>
      <c r="Y41" s="21"/>
      <c r="Z41" s="6">
        <v>100</v>
      </c>
      <c r="AA41" s="15">
        <v>2017</v>
      </c>
      <c r="AB41" s="42"/>
      <c r="AC41" s="42"/>
      <c r="AD41" s="42"/>
    </row>
    <row r="42" spans="1:32" s="43" customFormat="1" ht="29.25" x14ac:dyDescent="0.25">
      <c r="A42" s="40"/>
      <c r="B42" s="40"/>
      <c r="C42" s="40"/>
      <c r="D42" s="40"/>
      <c r="E42" s="40"/>
      <c r="F42" s="40"/>
      <c r="G42" s="40"/>
      <c r="H42" s="40"/>
      <c r="I42" s="41"/>
      <c r="J42" s="40"/>
      <c r="K42" s="40"/>
      <c r="L42" s="40"/>
      <c r="M42" s="40"/>
      <c r="N42" s="40"/>
      <c r="O42" s="40"/>
      <c r="P42" s="40"/>
      <c r="Q42" s="40"/>
      <c r="R42" s="39" t="s">
        <v>69</v>
      </c>
      <c r="S42" s="15" t="s">
        <v>11</v>
      </c>
      <c r="T42" s="8"/>
      <c r="U42" s="8"/>
      <c r="V42" s="8">
        <v>1.2</v>
      </c>
      <c r="W42" s="8"/>
      <c r="X42" s="8"/>
      <c r="Y42" s="8"/>
      <c r="Z42" s="5">
        <f t="shared" si="4"/>
        <v>1.2</v>
      </c>
      <c r="AA42" s="15">
        <v>2017</v>
      </c>
      <c r="AB42" s="42"/>
      <c r="AC42" s="42"/>
      <c r="AD42" s="42"/>
    </row>
    <row r="43" spans="1:32" s="43" customFormat="1" ht="29.25" x14ac:dyDescent="0.25">
      <c r="A43" s="40"/>
      <c r="B43" s="40"/>
      <c r="C43" s="40"/>
      <c r="D43" s="40"/>
      <c r="E43" s="40"/>
      <c r="F43" s="40"/>
      <c r="G43" s="40"/>
      <c r="H43" s="40"/>
      <c r="I43" s="41"/>
      <c r="J43" s="40"/>
      <c r="K43" s="40"/>
      <c r="L43" s="40"/>
      <c r="M43" s="40"/>
      <c r="N43" s="40"/>
      <c r="O43" s="40"/>
      <c r="P43" s="40"/>
      <c r="Q43" s="40"/>
      <c r="R43" s="39" t="s">
        <v>70</v>
      </c>
      <c r="S43" s="15" t="s">
        <v>62</v>
      </c>
      <c r="T43" s="8"/>
      <c r="U43" s="8"/>
      <c r="V43" s="8">
        <v>44.3</v>
      </c>
      <c r="W43" s="8"/>
      <c r="X43" s="8"/>
      <c r="Y43" s="8"/>
      <c r="Z43" s="5">
        <f t="shared" si="4"/>
        <v>44.3</v>
      </c>
      <c r="AA43" s="15">
        <v>2017</v>
      </c>
      <c r="AB43" s="42"/>
      <c r="AC43" s="42"/>
      <c r="AD43" s="42"/>
    </row>
    <row r="44" spans="1:32" s="2" customFormat="1" ht="44.25" x14ac:dyDescent="0.25">
      <c r="A44" s="73" t="s">
        <v>25</v>
      </c>
      <c r="B44" s="73" t="s">
        <v>25</v>
      </c>
      <c r="C44" s="73" t="s">
        <v>41</v>
      </c>
      <c r="D44" s="73" t="s">
        <v>25</v>
      </c>
      <c r="E44" s="73" t="s">
        <v>35</v>
      </c>
      <c r="F44" s="73" t="s">
        <v>25</v>
      </c>
      <c r="G44" s="73" t="s">
        <v>34</v>
      </c>
      <c r="H44" s="73" t="s">
        <v>25</v>
      </c>
      <c r="I44" s="73" t="s">
        <v>33</v>
      </c>
      <c r="J44" s="73" t="s">
        <v>26</v>
      </c>
      <c r="K44" s="73" t="s">
        <v>25</v>
      </c>
      <c r="L44" s="73" t="s">
        <v>26</v>
      </c>
      <c r="M44" s="73" t="s">
        <v>25</v>
      </c>
      <c r="N44" s="73" t="s">
        <v>25</v>
      </c>
      <c r="O44" s="73" t="s">
        <v>25</v>
      </c>
      <c r="P44" s="73" t="s">
        <v>25</v>
      </c>
      <c r="Q44" s="73" t="s">
        <v>36</v>
      </c>
      <c r="R44" s="74" t="s">
        <v>96</v>
      </c>
      <c r="S44" s="75" t="s">
        <v>61</v>
      </c>
      <c r="T44" s="77">
        <v>20000</v>
      </c>
      <c r="U44" s="77">
        <v>1000</v>
      </c>
      <c r="V44" s="77">
        <v>20000</v>
      </c>
      <c r="W44" s="77"/>
      <c r="X44" s="77"/>
      <c r="Y44" s="77"/>
      <c r="Z44" s="77">
        <f t="shared" si="4"/>
        <v>41000</v>
      </c>
      <c r="AA44" s="75">
        <v>2017</v>
      </c>
      <c r="AB44" s="42"/>
      <c r="AC44" s="42"/>
      <c r="AD44" s="42"/>
      <c r="AE44" s="43"/>
      <c r="AF44" s="43"/>
    </row>
    <row r="45" spans="1:32" s="43" customFormat="1" ht="29.25" x14ac:dyDescent="0.25">
      <c r="A45" s="41"/>
      <c r="B45" s="41"/>
      <c r="C45" s="41"/>
      <c r="D45" s="41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39" t="s">
        <v>66</v>
      </c>
      <c r="S45" s="15" t="s">
        <v>56</v>
      </c>
      <c r="T45" s="21">
        <v>1</v>
      </c>
      <c r="U45" s="21"/>
      <c r="V45" s="21"/>
      <c r="W45" s="21"/>
      <c r="X45" s="21"/>
      <c r="Y45" s="21"/>
      <c r="Z45" s="6">
        <v>1</v>
      </c>
      <c r="AA45" s="15">
        <v>2015</v>
      </c>
      <c r="AB45" s="42"/>
      <c r="AC45" s="42"/>
      <c r="AD45" s="42"/>
    </row>
    <row r="46" spans="1:32" s="43" customFormat="1" ht="29.25" x14ac:dyDescent="0.25">
      <c r="A46" s="41"/>
      <c r="B46" s="41"/>
      <c r="C46" s="41"/>
      <c r="D46" s="41"/>
      <c r="E46" s="40"/>
      <c r="F46" s="40"/>
      <c r="G46" s="40"/>
      <c r="H46" s="40"/>
      <c r="I46" s="41"/>
      <c r="J46" s="40"/>
      <c r="K46" s="40"/>
      <c r="L46" s="40"/>
      <c r="M46" s="40"/>
      <c r="N46" s="40"/>
      <c r="O46" s="40"/>
      <c r="P46" s="40"/>
      <c r="Q46" s="40"/>
      <c r="R46" s="39" t="s">
        <v>68</v>
      </c>
      <c r="S46" s="15" t="s">
        <v>10</v>
      </c>
      <c r="T46" s="21"/>
      <c r="U46" s="21"/>
      <c r="V46" s="21">
        <v>100</v>
      </c>
      <c r="W46" s="21"/>
      <c r="X46" s="21"/>
      <c r="Y46" s="21"/>
      <c r="Z46" s="6">
        <v>100</v>
      </c>
      <c r="AA46" s="15">
        <v>2017</v>
      </c>
      <c r="AB46" s="42"/>
      <c r="AC46" s="42"/>
      <c r="AD46" s="42"/>
    </row>
    <row r="47" spans="1:32" s="43" customFormat="1" ht="29.25" x14ac:dyDescent="0.25">
      <c r="A47" s="40"/>
      <c r="B47" s="40"/>
      <c r="C47" s="40"/>
      <c r="D47" s="40"/>
      <c r="E47" s="40"/>
      <c r="F47" s="40"/>
      <c r="G47" s="40"/>
      <c r="H47" s="40"/>
      <c r="I47" s="41"/>
      <c r="J47" s="40"/>
      <c r="K47" s="40"/>
      <c r="L47" s="40"/>
      <c r="M47" s="40"/>
      <c r="N47" s="40"/>
      <c r="O47" s="40"/>
      <c r="P47" s="40"/>
      <c r="Q47" s="40"/>
      <c r="R47" s="39" t="s">
        <v>188</v>
      </c>
      <c r="S47" s="15" t="s">
        <v>11</v>
      </c>
      <c r="T47" s="8"/>
      <c r="U47" s="8"/>
      <c r="V47" s="8">
        <v>1.4</v>
      </c>
      <c r="W47" s="8"/>
      <c r="X47" s="8"/>
      <c r="Y47" s="8"/>
      <c r="Z47" s="5">
        <f t="shared" si="4"/>
        <v>1.4</v>
      </c>
      <c r="AA47" s="15">
        <v>2017</v>
      </c>
      <c r="AB47" s="42"/>
      <c r="AC47" s="42"/>
      <c r="AD47" s="42"/>
    </row>
    <row r="48" spans="1:32" s="43" customFormat="1" ht="29.25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0"/>
      <c r="M48" s="40"/>
      <c r="N48" s="40"/>
      <c r="O48" s="40"/>
      <c r="P48" s="40"/>
      <c r="Q48" s="40"/>
      <c r="R48" s="39" t="s">
        <v>70</v>
      </c>
      <c r="S48" s="15" t="s">
        <v>62</v>
      </c>
      <c r="T48" s="8"/>
      <c r="U48" s="8"/>
      <c r="V48" s="8">
        <v>14.7</v>
      </c>
      <c r="W48" s="8"/>
      <c r="X48" s="8"/>
      <c r="Y48" s="8"/>
      <c r="Z48" s="5">
        <f t="shared" si="4"/>
        <v>14.7</v>
      </c>
      <c r="AA48" s="15">
        <v>2017</v>
      </c>
      <c r="AB48" s="42"/>
      <c r="AC48" s="42"/>
      <c r="AD48" s="42"/>
    </row>
    <row r="49" spans="1:32" s="43" customFormat="1" ht="30" x14ac:dyDescent="0.25">
      <c r="A49" s="40"/>
      <c r="B49" s="40"/>
      <c r="C49" s="40"/>
      <c r="D49" s="40"/>
      <c r="E49" s="40"/>
      <c r="F49" s="40"/>
      <c r="G49" s="40"/>
      <c r="H49" s="40"/>
      <c r="I49" s="41"/>
      <c r="J49" s="40"/>
      <c r="K49" s="40"/>
      <c r="L49" s="40"/>
      <c r="M49" s="40"/>
      <c r="N49" s="40"/>
      <c r="O49" s="40"/>
      <c r="P49" s="40"/>
      <c r="Q49" s="40"/>
      <c r="R49" s="39" t="s">
        <v>194</v>
      </c>
      <c r="S49" s="15" t="s">
        <v>47</v>
      </c>
      <c r="T49" s="8"/>
      <c r="U49" s="21">
        <v>1</v>
      </c>
      <c r="V49" s="8"/>
      <c r="W49" s="8"/>
      <c r="X49" s="8"/>
      <c r="Y49" s="8"/>
      <c r="Z49" s="6">
        <f>T49+U49+V49+W49+X49+Y49</f>
        <v>1</v>
      </c>
      <c r="AA49" s="15">
        <v>2016</v>
      </c>
      <c r="AB49" s="48"/>
      <c r="AC49" s="42"/>
      <c r="AD49" s="42"/>
    </row>
    <row r="50" spans="1:32" s="2" customFormat="1" ht="45" x14ac:dyDescent="0.25">
      <c r="A50" s="73" t="s">
        <v>25</v>
      </c>
      <c r="B50" s="73" t="s">
        <v>25</v>
      </c>
      <c r="C50" s="73" t="s">
        <v>41</v>
      </c>
      <c r="D50" s="73" t="s">
        <v>25</v>
      </c>
      <c r="E50" s="73" t="s">
        <v>35</v>
      </c>
      <c r="F50" s="73" t="s">
        <v>25</v>
      </c>
      <c r="G50" s="73" t="s">
        <v>34</v>
      </c>
      <c r="H50" s="73" t="s">
        <v>25</v>
      </c>
      <c r="I50" s="73" t="s">
        <v>33</v>
      </c>
      <c r="J50" s="73" t="s">
        <v>26</v>
      </c>
      <c r="K50" s="73" t="s">
        <v>25</v>
      </c>
      <c r="L50" s="73" t="s">
        <v>26</v>
      </c>
      <c r="M50" s="73" t="s">
        <v>25</v>
      </c>
      <c r="N50" s="73" t="s">
        <v>35</v>
      </c>
      <c r="O50" s="73"/>
      <c r="P50" s="73"/>
      <c r="Q50" s="73"/>
      <c r="R50" s="74" t="s">
        <v>59</v>
      </c>
      <c r="S50" s="75" t="s">
        <v>61</v>
      </c>
      <c r="T50" s="77">
        <f>10450-1008</f>
        <v>9442</v>
      </c>
      <c r="U50" s="76"/>
      <c r="V50" s="76"/>
      <c r="W50" s="76"/>
      <c r="X50" s="76"/>
      <c r="Y50" s="76"/>
      <c r="Z50" s="77">
        <f t="shared" si="4"/>
        <v>9442</v>
      </c>
      <c r="AA50" s="75">
        <v>2015</v>
      </c>
      <c r="AB50" s="42"/>
      <c r="AC50" s="42"/>
      <c r="AD50" s="42"/>
      <c r="AE50" s="43"/>
      <c r="AF50" s="43"/>
    </row>
    <row r="51" spans="1:32" s="43" customFormat="1" ht="29.25" x14ac:dyDescent="0.25">
      <c r="A51" s="41"/>
      <c r="B51" s="41"/>
      <c r="C51" s="41"/>
      <c r="D51" s="41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40"/>
      <c r="R51" s="39" t="s">
        <v>66</v>
      </c>
      <c r="S51" s="15" t="s">
        <v>56</v>
      </c>
      <c r="T51" s="21">
        <v>1</v>
      </c>
      <c r="U51" s="21"/>
      <c r="V51" s="21"/>
      <c r="W51" s="21"/>
      <c r="X51" s="21"/>
      <c r="Y51" s="21"/>
      <c r="Z51" s="6">
        <f>T51</f>
        <v>1</v>
      </c>
      <c r="AA51" s="15">
        <v>2015</v>
      </c>
      <c r="AB51" s="42"/>
      <c r="AC51" s="42"/>
      <c r="AD51" s="42"/>
    </row>
    <row r="52" spans="1:32" s="43" customFormat="1" ht="45" x14ac:dyDescent="0.25">
      <c r="A52" s="40"/>
      <c r="B52" s="40"/>
      <c r="C52" s="40"/>
      <c r="D52" s="40"/>
      <c r="E52" s="40"/>
      <c r="F52" s="40"/>
      <c r="G52" s="40"/>
      <c r="H52" s="40"/>
      <c r="I52" s="41"/>
      <c r="J52" s="40"/>
      <c r="K52" s="40"/>
      <c r="L52" s="40"/>
      <c r="M52" s="40"/>
      <c r="N52" s="40"/>
      <c r="O52" s="40"/>
      <c r="P52" s="40"/>
      <c r="Q52" s="40"/>
      <c r="R52" s="17" t="s">
        <v>71</v>
      </c>
      <c r="S52" s="15" t="s">
        <v>11</v>
      </c>
      <c r="T52" s="8">
        <v>0.9</v>
      </c>
      <c r="U52" s="8"/>
      <c r="V52" s="8"/>
      <c r="W52" s="8"/>
      <c r="X52" s="8"/>
      <c r="Y52" s="8"/>
      <c r="Z52" s="5">
        <f t="shared" si="4"/>
        <v>0.9</v>
      </c>
      <c r="AA52" s="15">
        <v>2015</v>
      </c>
      <c r="AB52" s="42"/>
      <c r="AC52" s="42"/>
      <c r="AD52" s="42"/>
    </row>
    <row r="53" spans="1:32" s="2" customFormat="1" ht="45" x14ac:dyDescent="0.25">
      <c r="A53" s="73" t="s">
        <v>25</v>
      </c>
      <c r="B53" s="73" t="s">
        <v>25</v>
      </c>
      <c r="C53" s="73" t="s">
        <v>41</v>
      </c>
      <c r="D53" s="73" t="s">
        <v>25</v>
      </c>
      <c r="E53" s="73" t="s">
        <v>35</v>
      </c>
      <c r="F53" s="73" t="s">
        <v>25</v>
      </c>
      <c r="G53" s="73" t="s">
        <v>34</v>
      </c>
      <c r="H53" s="73" t="s">
        <v>25</v>
      </c>
      <c r="I53" s="73" t="s">
        <v>33</v>
      </c>
      <c r="J53" s="73" t="s">
        <v>26</v>
      </c>
      <c r="K53" s="73" t="s">
        <v>25</v>
      </c>
      <c r="L53" s="73" t="s">
        <v>26</v>
      </c>
      <c r="M53" s="73" t="s">
        <v>25</v>
      </c>
      <c r="N53" s="73" t="s">
        <v>25</v>
      </c>
      <c r="O53" s="73" t="s">
        <v>25</v>
      </c>
      <c r="P53" s="73" t="s">
        <v>25</v>
      </c>
      <c r="Q53" s="73" t="s">
        <v>32</v>
      </c>
      <c r="R53" s="74" t="s">
        <v>97</v>
      </c>
      <c r="S53" s="75" t="s">
        <v>61</v>
      </c>
      <c r="T53" s="77">
        <f>8000-833</f>
        <v>7167</v>
      </c>
      <c r="U53" s="77">
        <f>21200-3425</f>
        <v>17775</v>
      </c>
      <c r="V53" s="77"/>
      <c r="W53" s="77"/>
      <c r="X53" s="77"/>
      <c r="Y53" s="77"/>
      <c r="Z53" s="77">
        <f t="shared" si="4"/>
        <v>24942</v>
      </c>
      <c r="AA53" s="75">
        <v>2016</v>
      </c>
      <c r="AB53" s="42"/>
      <c r="AC53" s="42"/>
      <c r="AD53" s="42"/>
      <c r="AE53" s="43"/>
      <c r="AF53" s="43"/>
    </row>
    <row r="54" spans="1:32" s="43" customFormat="1" ht="29.25" x14ac:dyDescent="0.25">
      <c r="A54" s="41"/>
      <c r="B54" s="41"/>
      <c r="C54" s="41"/>
      <c r="D54" s="41"/>
      <c r="E54" s="40"/>
      <c r="F54" s="40"/>
      <c r="G54" s="40"/>
      <c r="H54" s="40"/>
      <c r="I54" s="41"/>
      <c r="J54" s="40"/>
      <c r="K54" s="40"/>
      <c r="L54" s="40"/>
      <c r="M54" s="40"/>
      <c r="N54" s="40"/>
      <c r="O54" s="40"/>
      <c r="P54" s="40"/>
      <c r="Q54" s="40"/>
      <c r="R54" s="39" t="s">
        <v>66</v>
      </c>
      <c r="S54" s="15" t="s">
        <v>56</v>
      </c>
      <c r="T54" s="21">
        <v>1</v>
      </c>
      <c r="U54" s="21"/>
      <c r="V54" s="21"/>
      <c r="W54" s="21"/>
      <c r="X54" s="21"/>
      <c r="Y54" s="21"/>
      <c r="Z54" s="6">
        <f>T54</f>
        <v>1</v>
      </c>
      <c r="AA54" s="15">
        <v>2015</v>
      </c>
      <c r="AB54" s="42"/>
      <c r="AC54" s="42"/>
      <c r="AD54" s="42"/>
    </row>
    <row r="55" spans="1:32" s="2" customFormat="1" ht="45" x14ac:dyDescent="0.25">
      <c r="A55" s="40"/>
      <c r="B55" s="40"/>
      <c r="C55" s="40"/>
      <c r="D55" s="40"/>
      <c r="E55" s="40"/>
      <c r="F55" s="40"/>
      <c r="G55" s="40"/>
      <c r="H55" s="40"/>
      <c r="I55" s="41"/>
      <c r="J55" s="40"/>
      <c r="K55" s="40"/>
      <c r="L55" s="40"/>
      <c r="M55" s="40"/>
      <c r="N55" s="40"/>
      <c r="O55" s="40"/>
      <c r="P55" s="40"/>
      <c r="Q55" s="40"/>
      <c r="R55" s="66" t="s">
        <v>71</v>
      </c>
      <c r="S55" s="88" t="s">
        <v>11</v>
      </c>
      <c r="T55" s="14"/>
      <c r="U55" s="8">
        <v>0.7</v>
      </c>
      <c r="V55" s="8"/>
      <c r="W55" s="8"/>
      <c r="X55" s="8"/>
      <c r="Y55" s="8"/>
      <c r="Z55" s="5">
        <f t="shared" si="4"/>
        <v>0.7</v>
      </c>
      <c r="AA55" s="15">
        <v>2016</v>
      </c>
      <c r="AB55" s="42"/>
      <c r="AC55" s="42"/>
      <c r="AD55" s="42"/>
      <c r="AE55" s="43"/>
      <c r="AF55" s="43"/>
    </row>
    <row r="56" spans="1:32" s="2" customFormat="1" ht="45" x14ac:dyDescent="0.25">
      <c r="A56" s="73" t="s">
        <v>25</v>
      </c>
      <c r="B56" s="73" t="s">
        <v>25</v>
      </c>
      <c r="C56" s="73" t="s">
        <v>41</v>
      </c>
      <c r="D56" s="73" t="s">
        <v>25</v>
      </c>
      <c r="E56" s="73" t="s">
        <v>35</v>
      </c>
      <c r="F56" s="73" t="s">
        <v>25</v>
      </c>
      <c r="G56" s="73" t="s">
        <v>34</v>
      </c>
      <c r="H56" s="73" t="s">
        <v>25</v>
      </c>
      <c r="I56" s="73" t="s">
        <v>33</v>
      </c>
      <c r="J56" s="73" t="s">
        <v>26</v>
      </c>
      <c r="K56" s="73" t="s">
        <v>25</v>
      </c>
      <c r="L56" s="73" t="s">
        <v>26</v>
      </c>
      <c r="M56" s="73" t="s">
        <v>25</v>
      </c>
      <c r="N56" s="73" t="s">
        <v>37</v>
      </c>
      <c r="O56" s="73"/>
      <c r="P56" s="73"/>
      <c r="Q56" s="73"/>
      <c r="R56" s="74" t="s">
        <v>98</v>
      </c>
      <c r="S56" s="75" t="s">
        <v>61</v>
      </c>
      <c r="T56" s="77">
        <v>15000</v>
      </c>
      <c r="U56" s="77"/>
      <c r="V56" s="77"/>
      <c r="W56" s="77"/>
      <c r="X56" s="77"/>
      <c r="Y56" s="77"/>
      <c r="Z56" s="77">
        <f t="shared" si="4"/>
        <v>15000</v>
      </c>
      <c r="AA56" s="75">
        <v>2015</v>
      </c>
      <c r="AB56" s="42"/>
      <c r="AC56" s="42"/>
      <c r="AD56" s="42"/>
      <c r="AE56" s="43"/>
      <c r="AF56" s="43"/>
    </row>
    <row r="57" spans="1:32" s="2" customFormat="1" ht="45" x14ac:dyDescent="0.25">
      <c r="A57" s="40"/>
      <c r="B57" s="40"/>
      <c r="C57" s="40"/>
      <c r="D57" s="40"/>
      <c r="E57" s="40"/>
      <c r="F57" s="40"/>
      <c r="G57" s="40"/>
      <c r="H57" s="40"/>
      <c r="I57" s="41"/>
      <c r="J57" s="40"/>
      <c r="K57" s="40"/>
      <c r="L57" s="40"/>
      <c r="M57" s="40"/>
      <c r="N57" s="40"/>
      <c r="O57" s="40"/>
      <c r="P57" s="40"/>
      <c r="Q57" s="40"/>
      <c r="R57" s="66" t="s">
        <v>99</v>
      </c>
      <c r="S57" s="88" t="s">
        <v>11</v>
      </c>
      <c r="T57" s="14">
        <v>0.3</v>
      </c>
      <c r="U57" s="8"/>
      <c r="V57" s="8"/>
      <c r="W57" s="8"/>
      <c r="X57" s="8"/>
      <c r="Y57" s="8"/>
      <c r="Z57" s="5">
        <f t="shared" si="4"/>
        <v>0.3</v>
      </c>
      <c r="AA57" s="15">
        <v>2015</v>
      </c>
      <c r="AB57" s="42"/>
      <c r="AC57" s="42"/>
      <c r="AD57" s="42"/>
      <c r="AE57" s="43"/>
      <c r="AF57" s="43"/>
    </row>
    <row r="58" spans="1:32" s="2" customFormat="1" ht="45" x14ac:dyDescent="0.25">
      <c r="A58" s="83" t="s">
        <v>25</v>
      </c>
      <c r="B58" s="83" t="s">
        <v>25</v>
      </c>
      <c r="C58" s="83" t="s">
        <v>41</v>
      </c>
      <c r="D58" s="73" t="s">
        <v>25</v>
      </c>
      <c r="E58" s="73" t="s">
        <v>35</v>
      </c>
      <c r="F58" s="73" t="s">
        <v>25</v>
      </c>
      <c r="G58" s="73" t="s">
        <v>34</v>
      </c>
      <c r="H58" s="73" t="s">
        <v>25</v>
      </c>
      <c r="I58" s="73" t="s">
        <v>33</v>
      </c>
      <c r="J58" s="73" t="s">
        <v>26</v>
      </c>
      <c r="K58" s="73" t="s">
        <v>25</v>
      </c>
      <c r="L58" s="73" t="s">
        <v>26</v>
      </c>
      <c r="M58" s="73" t="s">
        <v>25</v>
      </c>
      <c r="N58" s="73" t="s">
        <v>41</v>
      </c>
      <c r="O58" s="73"/>
      <c r="P58" s="73"/>
      <c r="Q58" s="73"/>
      <c r="R58" s="74" t="s">
        <v>100</v>
      </c>
      <c r="S58" s="75" t="s">
        <v>61</v>
      </c>
      <c r="T58" s="77"/>
      <c r="U58" s="77"/>
      <c r="V58" s="77"/>
      <c r="W58" s="77"/>
      <c r="X58" s="77"/>
      <c r="Y58" s="77"/>
      <c r="Z58" s="77"/>
      <c r="AA58" s="75"/>
      <c r="AB58" s="42"/>
      <c r="AC58" s="42"/>
      <c r="AD58" s="42"/>
      <c r="AE58" s="43"/>
      <c r="AF58" s="43"/>
    </row>
    <row r="59" spans="1:32" s="2" customFormat="1" ht="45" x14ac:dyDescent="0.25">
      <c r="A59" s="40"/>
      <c r="B59" s="40"/>
      <c r="C59" s="40"/>
      <c r="D59" s="40"/>
      <c r="E59" s="40"/>
      <c r="F59" s="40"/>
      <c r="G59" s="40"/>
      <c r="H59" s="40"/>
      <c r="I59" s="41"/>
      <c r="J59" s="40"/>
      <c r="K59" s="40"/>
      <c r="L59" s="40"/>
      <c r="M59" s="40"/>
      <c r="N59" s="40"/>
      <c r="O59" s="40"/>
      <c r="P59" s="40"/>
      <c r="Q59" s="40"/>
      <c r="R59" s="66" t="s">
        <v>101</v>
      </c>
      <c r="S59" s="88" t="s">
        <v>57</v>
      </c>
      <c r="T59" s="21"/>
      <c r="U59" s="21"/>
      <c r="V59" s="21"/>
      <c r="W59" s="21"/>
      <c r="X59" s="21"/>
      <c r="Y59" s="21"/>
      <c r="Z59" s="6"/>
      <c r="AA59" s="15"/>
      <c r="AB59" s="42"/>
      <c r="AC59" s="42"/>
      <c r="AD59" s="42"/>
      <c r="AE59" s="43"/>
      <c r="AF59" s="43"/>
    </row>
    <row r="60" spans="1:32" s="2" customFormat="1" ht="29.25" x14ac:dyDescent="0.25">
      <c r="A60" s="73" t="s">
        <v>25</v>
      </c>
      <c r="B60" s="73" t="s">
        <v>25</v>
      </c>
      <c r="C60" s="73" t="s">
        <v>41</v>
      </c>
      <c r="D60" s="73" t="s">
        <v>25</v>
      </c>
      <c r="E60" s="73" t="s">
        <v>35</v>
      </c>
      <c r="F60" s="73" t="s">
        <v>25</v>
      </c>
      <c r="G60" s="73" t="s">
        <v>34</v>
      </c>
      <c r="H60" s="73" t="s">
        <v>25</v>
      </c>
      <c r="I60" s="73" t="s">
        <v>33</v>
      </c>
      <c r="J60" s="73" t="s">
        <v>26</v>
      </c>
      <c r="K60" s="73" t="s">
        <v>25</v>
      </c>
      <c r="L60" s="73" t="s">
        <v>26</v>
      </c>
      <c r="M60" s="73" t="s">
        <v>25</v>
      </c>
      <c r="N60" s="73" t="s">
        <v>25</v>
      </c>
      <c r="O60" s="73" t="s">
        <v>25</v>
      </c>
      <c r="P60" s="73" t="s">
        <v>25</v>
      </c>
      <c r="Q60" s="73" t="s">
        <v>33</v>
      </c>
      <c r="R60" s="74" t="s">
        <v>102</v>
      </c>
      <c r="S60" s="75" t="s">
        <v>61</v>
      </c>
      <c r="T60" s="77"/>
      <c r="U60" s="77">
        <f>4000-1500</f>
        <v>2500</v>
      </c>
      <c r="V60" s="77">
        <v>16150.4</v>
      </c>
      <c r="W60" s="77">
        <v>16150.4</v>
      </c>
      <c r="X60" s="77"/>
      <c r="Y60" s="77"/>
      <c r="Z60" s="77">
        <f t="shared" si="4"/>
        <v>34800.800000000003</v>
      </c>
      <c r="AA60" s="75">
        <v>2018</v>
      </c>
      <c r="AB60" s="42"/>
      <c r="AC60" s="42"/>
      <c r="AD60" s="42"/>
      <c r="AE60" s="43"/>
      <c r="AF60" s="43"/>
    </row>
    <row r="61" spans="1:32" s="43" customFormat="1" ht="44.25" x14ac:dyDescent="0.25">
      <c r="A61" s="41"/>
      <c r="B61" s="41"/>
      <c r="C61" s="41"/>
      <c r="D61" s="41"/>
      <c r="E61" s="40"/>
      <c r="F61" s="40"/>
      <c r="G61" s="40"/>
      <c r="H61" s="40"/>
      <c r="I61" s="41"/>
      <c r="J61" s="40"/>
      <c r="K61" s="40"/>
      <c r="L61" s="40"/>
      <c r="M61" s="40"/>
      <c r="N61" s="40"/>
      <c r="O61" s="40"/>
      <c r="P61" s="40"/>
      <c r="Q61" s="40"/>
      <c r="R61" s="39" t="s">
        <v>72</v>
      </c>
      <c r="S61" s="15" t="s">
        <v>56</v>
      </c>
      <c r="T61" s="8"/>
      <c r="U61" s="21">
        <v>1</v>
      </c>
      <c r="V61" s="21"/>
      <c r="W61" s="21"/>
      <c r="X61" s="21"/>
      <c r="Y61" s="21"/>
      <c r="Z61" s="6">
        <f>U61</f>
        <v>1</v>
      </c>
      <c r="AA61" s="15">
        <v>2016</v>
      </c>
      <c r="AB61" s="42"/>
      <c r="AC61" s="42"/>
      <c r="AD61" s="42"/>
    </row>
    <row r="62" spans="1:32" s="2" customFormat="1" ht="29.25" x14ac:dyDescent="0.25">
      <c r="A62" s="40"/>
      <c r="B62" s="40"/>
      <c r="C62" s="40"/>
      <c r="D62" s="40"/>
      <c r="E62" s="40"/>
      <c r="F62" s="40"/>
      <c r="G62" s="40"/>
      <c r="H62" s="40"/>
      <c r="I62" s="41"/>
      <c r="J62" s="40"/>
      <c r="K62" s="40"/>
      <c r="L62" s="40"/>
      <c r="M62" s="40"/>
      <c r="N62" s="40"/>
      <c r="O62" s="40"/>
      <c r="P62" s="40"/>
      <c r="Q62" s="40"/>
      <c r="R62" s="39" t="s">
        <v>103</v>
      </c>
      <c r="S62" s="88" t="s">
        <v>11</v>
      </c>
      <c r="T62" s="14"/>
      <c r="U62" s="8"/>
      <c r="V62" s="8">
        <v>0.6</v>
      </c>
      <c r="W62" s="8">
        <v>0.5</v>
      </c>
      <c r="X62" s="29"/>
      <c r="Y62" s="29"/>
      <c r="Z62" s="5">
        <f t="shared" si="4"/>
        <v>1.1000000000000001</v>
      </c>
      <c r="AA62" s="15">
        <v>2018</v>
      </c>
      <c r="AB62" s="42"/>
      <c r="AC62" s="42"/>
      <c r="AD62" s="42"/>
      <c r="AE62" s="43"/>
      <c r="AF62" s="43"/>
    </row>
    <row r="63" spans="1:32" s="2" customFormat="1" ht="29.25" x14ac:dyDescent="0.25">
      <c r="A63" s="40"/>
      <c r="B63" s="40"/>
      <c r="C63" s="40"/>
      <c r="D63" s="40"/>
      <c r="E63" s="40"/>
      <c r="F63" s="40"/>
      <c r="G63" s="40"/>
      <c r="H63" s="40"/>
      <c r="I63" s="41"/>
      <c r="J63" s="40"/>
      <c r="K63" s="40"/>
      <c r="L63" s="40"/>
      <c r="M63" s="40"/>
      <c r="N63" s="40"/>
      <c r="O63" s="40"/>
      <c r="P63" s="40"/>
      <c r="Q63" s="40"/>
      <c r="R63" s="39" t="s">
        <v>104</v>
      </c>
      <c r="S63" s="15" t="s">
        <v>62</v>
      </c>
      <c r="T63" s="8"/>
      <c r="U63" s="8"/>
      <c r="V63" s="8">
        <v>7.3</v>
      </c>
      <c r="W63" s="8">
        <v>7</v>
      </c>
      <c r="X63" s="8"/>
      <c r="Y63" s="8"/>
      <c r="Z63" s="5">
        <f t="shared" si="4"/>
        <v>14.3</v>
      </c>
      <c r="AA63" s="15">
        <v>2018</v>
      </c>
      <c r="AB63" s="42"/>
      <c r="AC63" s="42"/>
      <c r="AD63" s="42"/>
      <c r="AE63" s="43"/>
      <c r="AF63" s="43"/>
    </row>
    <row r="64" spans="1:32" s="2" customFormat="1" ht="45" x14ac:dyDescent="0.25">
      <c r="A64" s="73" t="s">
        <v>25</v>
      </c>
      <c r="B64" s="73" t="s">
        <v>25</v>
      </c>
      <c r="C64" s="73" t="s">
        <v>41</v>
      </c>
      <c r="D64" s="73" t="s">
        <v>25</v>
      </c>
      <c r="E64" s="73" t="s">
        <v>35</v>
      </c>
      <c r="F64" s="73" t="s">
        <v>25</v>
      </c>
      <c r="G64" s="73" t="s">
        <v>34</v>
      </c>
      <c r="H64" s="73" t="s">
        <v>25</v>
      </c>
      <c r="I64" s="73" t="s">
        <v>33</v>
      </c>
      <c r="J64" s="73" t="s">
        <v>26</v>
      </c>
      <c r="K64" s="73" t="s">
        <v>25</v>
      </c>
      <c r="L64" s="73" t="s">
        <v>26</v>
      </c>
      <c r="M64" s="73" t="s">
        <v>25</v>
      </c>
      <c r="N64" s="73" t="s">
        <v>25</v>
      </c>
      <c r="O64" s="73" t="s">
        <v>25</v>
      </c>
      <c r="P64" s="73" t="s">
        <v>25</v>
      </c>
      <c r="Q64" s="73" t="s">
        <v>34</v>
      </c>
      <c r="R64" s="74" t="s">
        <v>105</v>
      </c>
      <c r="S64" s="75" t="s">
        <v>61</v>
      </c>
      <c r="T64" s="77"/>
      <c r="U64" s="77">
        <f>1500+400</f>
        <v>1900</v>
      </c>
      <c r="V64" s="77"/>
      <c r="W64" s="77"/>
      <c r="X64" s="77"/>
      <c r="Y64" s="77"/>
      <c r="Z64" s="77">
        <f t="shared" si="4"/>
        <v>1900</v>
      </c>
      <c r="AA64" s="75">
        <v>2016</v>
      </c>
      <c r="AB64" s="42"/>
      <c r="AC64" s="42"/>
      <c r="AD64" s="42"/>
      <c r="AE64" s="43"/>
      <c r="AF64" s="43"/>
    </row>
    <row r="65" spans="1:32" s="2" customFormat="1" ht="29.25" x14ac:dyDescent="0.25">
      <c r="A65" s="40"/>
      <c r="B65" s="40"/>
      <c r="C65" s="40"/>
      <c r="D65" s="40"/>
      <c r="E65" s="40"/>
      <c r="F65" s="40"/>
      <c r="G65" s="40"/>
      <c r="H65" s="40"/>
      <c r="I65" s="41"/>
      <c r="J65" s="40"/>
      <c r="K65" s="40"/>
      <c r="L65" s="40"/>
      <c r="M65" s="40"/>
      <c r="N65" s="40"/>
      <c r="O65" s="40"/>
      <c r="P65" s="40"/>
      <c r="Q65" s="40"/>
      <c r="R65" s="39" t="s">
        <v>94</v>
      </c>
      <c r="S65" s="88" t="s">
        <v>11</v>
      </c>
      <c r="T65" s="14"/>
      <c r="U65" s="8">
        <v>0.6</v>
      </c>
      <c r="V65" s="8"/>
      <c r="W65" s="8"/>
      <c r="X65" s="8"/>
      <c r="Y65" s="8"/>
      <c r="Z65" s="5">
        <f t="shared" si="4"/>
        <v>0.6</v>
      </c>
      <c r="AA65" s="15">
        <v>2016</v>
      </c>
      <c r="AB65" s="42"/>
      <c r="AC65" s="42"/>
      <c r="AD65" s="42"/>
      <c r="AE65" s="43"/>
      <c r="AF65" s="43"/>
    </row>
    <row r="66" spans="1:32" s="2" customFormat="1" ht="29.25" x14ac:dyDescent="0.25">
      <c r="A66" s="40"/>
      <c r="B66" s="40"/>
      <c r="C66" s="40"/>
      <c r="D66" s="40"/>
      <c r="E66" s="40"/>
      <c r="F66" s="40"/>
      <c r="G66" s="40"/>
      <c r="H66" s="40"/>
      <c r="I66" s="41"/>
      <c r="J66" s="40"/>
      <c r="K66" s="40"/>
      <c r="L66" s="40"/>
      <c r="M66" s="40"/>
      <c r="N66" s="40"/>
      <c r="O66" s="40"/>
      <c r="P66" s="40"/>
      <c r="Q66" s="40"/>
      <c r="R66" s="39" t="s">
        <v>92</v>
      </c>
      <c r="S66" s="15" t="s">
        <v>62</v>
      </c>
      <c r="T66" s="8"/>
      <c r="U66" s="8">
        <v>18.7</v>
      </c>
      <c r="V66" s="8"/>
      <c r="W66" s="8"/>
      <c r="X66" s="8"/>
      <c r="Y66" s="8"/>
      <c r="Z66" s="5">
        <f t="shared" si="4"/>
        <v>18.7</v>
      </c>
      <c r="AA66" s="15">
        <v>2016</v>
      </c>
      <c r="AB66" s="42"/>
      <c r="AC66" s="42"/>
      <c r="AD66" s="42"/>
      <c r="AE66" s="43"/>
      <c r="AF66" s="43"/>
    </row>
    <row r="67" spans="1:32" s="2" customFormat="1" ht="59.25" x14ac:dyDescent="0.25">
      <c r="A67" s="73" t="s">
        <v>25</v>
      </c>
      <c r="B67" s="73" t="s">
        <v>25</v>
      </c>
      <c r="C67" s="73" t="s">
        <v>41</v>
      </c>
      <c r="D67" s="73" t="s">
        <v>25</v>
      </c>
      <c r="E67" s="73" t="s">
        <v>35</v>
      </c>
      <c r="F67" s="73" t="s">
        <v>25</v>
      </c>
      <c r="G67" s="73" t="s">
        <v>34</v>
      </c>
      <c r="H67" s="73" t="s">
        <v>25</v>
      </c>
      <c r="I67" s="73" t="s">
        <v>33</v>
      </c>
      <c r="J67" s="73" t="s">
        <v>26</v>
      </c>
      <c r="K67" s="73" t="s">
        <v>25</v>
      </c>
      <c r="L67" s="73" t="s">
        <v>26</v>
      </c>
      <c r="M67" s="73" t="s">
        <v>26</v>
      </c>
      <c r="N67" s="73" t="s">
        <v>25</v>
      </c>
      <c r="O67" s="73"/>
      <c r="P67" s="73"/>
      <c r="Q67" s="73"/>
      <c r="R67" s="74" t="s">
        <v>106</v>
      </c>
      <c r="S67" s="75" t="s">
        <v>61</v>
      </c>
      <c r="T67" s="77"/>
      <c r="U67" s="77"/>
      <c r="V67" s="77"/>
      <c r="W67" s="77"/>
      <c r="X67" s="77"/>
      <c r="Y67" s="77"/>
      <c r="Z67" s="77"/>
      <c r="AA67" s="75"/>
      <c r="AB67" s="42"/>
      <c r="AC67" s="42"/>
      <c r="AD67" s="42"/>
      <c r="AE67" s="43"/>
      <c r="AF67" s="43"/>
    </row>
    <row r="68" spans="1:32" s="43" customFormat="1" ht="29.25" x14ac:dyDescent="0.25">
      <c r="A68" s="40"/>
      <c r="B68" s="40"/>
      <c r="C68" s="40"/>
      <c r="D68" s="40"/>
      <c r="E68" s="40"/>
      <c r="F68" s="40"/>
      <c r="G68" s="40"/>
      <c r="H68" s="40"/>
      <c r="I68" s="41"/>
      <c r="J68" s="40"/>
      <c r="K68" s="40"/>
      <c r="L68" s="40"/>
      <c r="M68" s="40"/>
      <c r="N68" s="40"/>
      <c r="O68" s="40"/>
      <c r="P68" s="40"/>
      <c r="Q68" s="40"/>
      <c r="R68" s="39" t="s">
        <v>66</v>
      </c>
      <c r="S68" s="15" t="s">
        <v>56</v>
      </c>
      <c r="T68" s="21"/>
      <c r="U68" s="21"/>
      <c r="V68" s="6"/>
      <c r="W68" s="21"/>
      <c r="X68" s="21"/>
      <c r="Y68" s="21"/>
      <c r="Z68" s="6"/>
      <c r="AA68" s="15"/>
      <c r="AB68" s="42"/>
      <c r="AC68" s="42"/>
      <c r="AD68" s="42"/>
    </row>
    <row r="69" spans="1:32" s="2" customFormat="1" ht="29.25" x14ac:dyDescent="0.25">
      <c r="A69" s="73" t="s">
        <v>25</v>
      </c>
      <c r="B69" s="73" t="s">
        <v>25</v>
      </c>
      <c r="C69" s="73" t="s">
        <v>41</v>
      </c>
      <c r="D69" s="73" t="s">
        <v>25</v>
      </c>
      <c r="E69" s="73" t="s">
        <v>35</v>
      </c>
      <c r="F69" s="73" t="s">
        <v>25</v>
      </c>
      <c r="G69" s="73" t="s">
        <v>34</v>
      </c>
      <c r="H69" s="73" t="s">
        <v>25</v>
      </c>
      <c r="I69" s="73" t="s">
        <v>33</v>
      </c>
      <c r="J69" s="73" t="s">
        <v>26</v>
      </c>
      <c r="K69" s="73" t="s">
        <v>25</v>
      </c>
      <c r="L69" s="73" t="s">
        <v>26</v>
      </c>
      <c r="M69" s="73" t="s">
        <v>25</v>
      </c>
      <c r="N69" s="73" t="s">
        <v>25</v>
      </c>
      <c r="O69" s="73" t="s">
        <v>25</v>
      </c>
      <c r="P69" s="73" t="s">
        <v>26</v>
      </c>
      <c r="Q69" s="73" t="s">
        <v>26</v>
      </c>
      <c r="R69" s="74" t="s">
        <v>65</v>
      </c>
      <c r="S69" s="75" t="s">
        <v>61</v>
      </c>
      <c r="T69" s="77">
        <v>2000</v>
      </c>
      <c r="U69" s="77">
        <v>1051</v>
      </c>
      <c r="V69" s="77"/>
      <c r="W69" s="77"/>
      <c r="X69" s="77"/>
      <c r="Y69" s="77"/>
      <c r="Z69" s="77">
        <f>T69+U69+V69+W69+X69+Y69</f>
        <v>3051</v>
      </c>
      <c r="AA69" s="75">
        <v>2016</v>
      </c>
      <c r="AB69" s="97"/>
      <c r="AC69" s="42"/>
      <c r="AD69" s="42"/>
      <c r="AE69" s="43"/>
      <c r="AF69" s="43"/>
    </row>
    <row r="70" spans="1:32" s="43" customFormat="1" ht="31.9" customHeight="1" x14ac:dyDescent="0.25">
      <c r="A70" s="40"/>
      <c r="B70" s="40"/>
      <c r="C70" s="40"/>
      <c r="D70" s="40"/>
      <c r="E70" s="40"/>
      <c r="F70" s="40"/>
      <c r="G70" s="40"/>
      <c r="H70" s="40"/>
      <c r="I70" s="41"/>
      <c r="J70" s="40"/>
      <c r="K70" s="40"/>
      <c r="L70" s="40"/>
      <c r="M70" s="40"/>
      <c r="N70" s="40"/>
      <c r="O70" s="40"/>
      <c r="P70" s="40"/>
      <c r="Q70" s="40"/>
      <c r="R70" s="39" t="s">
        <v>66</v>
      </c>
      <c r="S70" s="15" t="s">
        <v>56</v>
      </c>
      <c r="T70" s="21">
        <v>1</v>
      </c>
      <c r="U70" s="21">
        <v>1</v>
      </c>
      <c r="V70" s="6"/>
      <c r="W70" s="21"/>
      <c r="X70" s="21"/>
      <c r="Y70" s="21"/>
      <c r="Z70" s="6">
        <v>1</v>
      </c>
      <c r="AA70" s="15">
        <v>2016</v>
      </c>
      <c r="AB70" s="42"/>
      <c r="AC70" s="42"/>
      <c r="AD70" s="42"/>
    </row>
    <row r="71" spans="1:32" s="2" customFormat="1" ht="44.25" x14ac:dyDescent="0.25">
      <c r="A71" s="73" t="s">
        <v>25</v>
      </c>
      <c r="B71" s="73" t="s">
        <v>25</v>
      </c>
      <c r="C71" s="73" t="s">
        <v>41</v>
      </c>
      <c r="D71" s="73" t="s">
        <v>25</v>
      </c>
      <c r="E71" s="73" t="s">
        <v>35</v>
      </c>
      <c r="F71" s="73" t="s">
        <v>25</v>
      </c>
      <c r="G71" s="73" t="s">
        <v>34</v>
      </c>
      <c r="H71" s="73" t="s">
        <v>25</v>
      </c>
      <c r="I71" s="73" t="s">
        <v>33</v>
      </c>
      <c r="J71" s="73" t="s">
        <v>26</v>
      </c>
      <c r="K71" s="73" t="s">
        <v>25</v>
      </c>
      <c r="L71" s="73" t="s">
        <v>26</v>
      </c>
      <c r="M71" s="73" t="s">
        <v>25</v>
      </c>
      <c r="N71" s="73" t="s">
        <v>25</v>
      </c>
      <c r="O71" s="73" t="s">
        <v>25</v>
      </c>
      <c r="P71" s="73" t="s">
        <v>25</v>
      </c>
      <c r="Q71" s="73" t="s">
        <v>25</v>
      </c>
      <c r="R71" s="74" t="s">
        <v>60</v>
      </c>
      <c r="S71" s="75" t="s">
        <v>61</v>
      </c>
      <c r="T71" s="77">
        <f>T72+T73</f>
        <v>1711</v>
      </c>
      <c r="U71" s="77">
        <f>U72+U73</f>
        <v>6964.9</v>
      </c>
      <c r="V71" s="77"/>
      <c r="W71" s="77"/>
      <c r="X71" s="77"/>
      <c r="Y71" s="77"/>
      <c r="Z71" s="77">
        <f>T71+U71+V71+W71+X71+Y71</f>
        <v>8675.9</v>
      </c>
      <c r="AA71" s="75">
        <v>2016</v>
      </c>
      <c r="AB71" s="42"/>
      <c r="AC71" s="42"/>
      <c r="AD71" s="42"/>
      <c r="AE71" s="43"/>
      <c r="AF71" s="43"/>
    </row>
    <row r="72" spans="1:32" s="2" customFormat="1" ht="44.25" x14ac:dyDescent="0.25">
      <c r="A72" s="73" t="s">
        <v>25</v>
      </c>
      <c r="B72" s="73" t="s">
        <v>25</v>
      </c>
      <c r="C72" s="73" t="s">
        <v>41</v>
      </c>
      <c r="D72" s="73" t="s">
        <v>25</v>
      </c>
      <c r="E72" s="73" t="s">
        <v>35</v>
      </c>
      <c r="F72" s="73" t="s">
        <v>25</v>
      </c>
      <c r="G72" s="73" t="s">
        <v>34</v>
      </c>
      <c r="H72" s="73" t="s">
        <v>25</v>
      </c>
      <c r="I72" s="73" t="s">
        <v>33</v>
      </c>
      <c r="J72" s="73" t="s">
        <v>26</v>
      </c>
      <c r="K72" s="73" t="s">
        <v>41</v>
      </c>
      <c r="L72" s="73" t="s">
        <v>37</v>
      </c>
      <c r="M72" s="73" t="s">
        <v>36</v>
      </c>
      <c r="N72" s="73" t="s">
        <v>27</v>
      </c>
      <c r="O72" s="73"/>
      <c r="P72" s="73"/>
      <c r="Q72" s="73"/>
      <c r="R72" s="74" t="s">
        <v>60</v>
      </c>
      <c r="S72" s="75" t="s">
        <v>61</v>
      </c>
      <c r="T72" s="76">
        <v>1711</v>
      </c>
      <c r="U72" s="76"/>
      <c r="V72" s="77"/>
      <c r="W72" s="76"/>
      <c r="X72" s="76"/>
      <c r="Y72" s="76"/>
      <c r="Z72" s="77">
        <f>T72+U72+V72+W72+X72+Y72</f>
        <v>1711</v>
      </c>
      <c r="AA72" s="75">
        <v>2015</v>
      </c>
      <c r="AB72" s="42"/>
      <c r="AC72" s="42"/>
      <c r="AD72" s="42"/>
      <c r="AE72" s="43"/>
      <c r="AF72" s="43"/>
    </row>
    <row r="73" spans="1:32" s="2" customFormat="1" ht="44.25" x14ac:dyDescent="0.25">
      <c r="A73" s="73" t="s">
        <v>25</v>
      </c>
      <c r="B73" s="73" t="s">
        <v>25</v>
      </c>
      <c r="C73" s="73" t="s">
        <v>41</v>
      </c>
      <c r="D73" s="73" t="s">
        <v>25</v>
      </c>
      <c r="E73" s="73" t="s">
        <v>35</v>
      </c>
      <c r="F73" s="73" t="s">
        <v>25</v>
      </c>
      <c r="G73" s="73" t="s">
        <v>34</v>
      </c>
      <c r="H73" s="73" t="s">
        <v>25</v>
      </c>
      <c r="I73" s="73" t="s">
        <v>33</v>
      </c>
      <c r="J73" s="73" t="s">
        <v>26</v>
      </c>
      <c r="K73" s="73" t="s">
        <v>25</v>
      </c>
      <c r="L73" s="73" t="s">
        <v>26</v>
      </c>
      <c r="M73" s="73" t="s">
        <v>26</v>
      </c>
      <c r="N73" s="73" t="s">
        <v>25</v>
      </c>
      <c r="O73" s="73" t="s">
        <v>41</v>
      </c>
      <c r="P73" s="73" t="s">
        <v>27</v>
      </c>
      <c r="Q73" s="73" t="s">
        <v>196</v>
      </c>
      <c r="R73" s="74" t="s">
        <v>60</v>
      </c>
      <c r="S73" s="75" t="s">
        <v>61</v>
      </c>
      <c r="T73" s="77"/>
      <c r="U73" s="76">
        <v>6964.9</v>
      </c>
      <c r="V73" s="77"/>
      <c r="W73" s="76"/>
      <c r="X73" s="76"/>
      <c r="Y73" s="76"/>
      <c r="Z73" s="77">
        <f>T73+U73+V73+W73+X73+Y73</f>
        <v>6964.9</v>
      </c>
      <c r="AA73" s="75">
        <v>2016</v>
      </c>
      <c r="AB73" s="100"/>
      <c r="AC73" s="42"/>
      <c r="AD73" s="42"/>
      <c r="AE73" s="43"/>
      <c r="AF73" s="43"/>
    </row>
    <row r="74" spans="1:32" s="43" customFormat="1" ht="29.25" x14ac:dyDescent="0.25">
      <c r="A74" s="40"/>
      <c r="B74" s="40"/>
      <c r="C74" s="40"/>
      <c r="D74" s="40"/>
      <c r="E74" s="40"/>
      <c r="F74" s="40"/>
      <c r="G74" s="40"/>
      <c r="H74" s="40"/>
      <c r="I74" s="41"/>
      <c r="J74" s="40"/>
      <c r="K74" s="40"/>
      <c r="L74" s="40"/>
      <c r="M74" s="40"/>
      <c r="N74" s="40"/>
      <c r="O74" s="40"/>
      <c r="P74" s="40"/>
      <c r="Q74" s="40"/>
      <c r="R74" s="39" t="s">
        <v>67</v>
      </c>
      <c r="S74" s="15" t="s">
        <v>56</v>
      </c>
      <c r="T74" s="21">
        <v>1</v>
      </c>
      <c r="U74" s="21"/>
      <c r="V74" s="6"/>
      <c r="W74" s="21"/>
      <c r="X74" s="21"/>
      <c r="Y74" s="21"/>
      <c r="Z74" s="6">
        <f>T74</f>
        <v>1</v>
      </c>
      <c r="AA74" s="15">
        <v>2015</v>
      </c>
      <c r="AB74" s="42"/>
      <c r="AC74" s="42"/>
      <c r="AD74" s="42"/>
    </row>
    <row r="75" spans="1:32" s="43" customFormat="1" ht="44.25" x14ac:dyDescent="0.25">
      <c r="A75" s="40"/>
      <c r="B75" s="40"/>
      <c r="C75" s="40"/>
      <c r="D75" s="40"/>
      <c r="E75" s="40"/>
      <c r="F75" s="40"/>
      <c r="G75" s="40"/>
      <c r="H75" s="40"/>
      <c r="I75" s="41"/>
      <c r="J75" s="40"/>
      <c r="K75" s="40"/>
      <c r="L75" s="40"/>
      <c r="M75" s="40"/>
      <c r="N75" s="40"/>
      <c r="O75" s="40"/>
      <c r="P75" s="40"/>
      <c r="Q75" s="40"/>
      <c r="R75" s="39" t="s">
        <v>197</v>
      </c>
      <c r="S75" s="15" t="s">
        <v>56</v>
      </c>
      <c r="T75" s="21">
        <v>1</v>
      </c>
      <c r="U75" s="21">
        <v>1</v>
      </c>
      <c r="V75" s="6"/>
      <c r="W75" s="21"/>
      <c r="X75" s="21"/>
      <c r="Y75" s="21"/>
      <c r="Z75" s="6">
        <f>T75</f>
        <v>1</v>
      </c>
      <c r="AA75" s="15">
        <v>2016</v>
      </c>
      <c r="AB75" s="42"/>
      <c r="AC75" s="42"/>
      <c r="AD75" s="42"/>
    </row>
    <row r="76" spans="1:32" s="43" customFormat="1" ht="46.15" customHeight="1" x14ac:dyDescent="0.25">
      <c r="A76" s="73" t="s">
        <v>25</v>
      </c>
      <c r="B76" s="73" t="s">
        <v>25</v>
      </c>
      <c r="C76" s="73" t="s">
        <v>41</v>
      </c>
      <c r="D76" s="73" t="s">
        <v>25</v>
      </c>
      <c r="E76" s="73" t="s">
        <v>35</v>
      </c>
      <c r="F76" s="73" t="s">
        <v>25</v>
      </c>
      <c r="G76" s="73" t="s">
        <v>34</v>
      </c>
      <c r="H76" s="73" t="s">
        <v>25</v>
      </c>
      <c r="I76" s="73" t="s">
        <v>33</v>
      </c>
      <c r="J76" s="73" t="s">
        <v>26</v>
      </c>
      <c r="K76" s="73" t="s">
        <v>25</v>
      </c>
      <c r="L76" s="73" t="s">
        <v>26</v>
      </c>
      <c r="M76" s="73" t="s">
        <v>26</v>
      </c>
      <c r="N76" s="73" t="s">
        <v>27</v>
      </c>
      <c r="O76" s="73"/>
      <c r="P76" s="73"/>
      <c r="Q76" s="73"/>
      <c r="R76" s="74" t="s">
        <v>73</v>
      </c>
      <c r="S76" s="75" t="s">
        <v>61</v>
      </c>
      <c r="T76" s="77">
        <f>1395.3-311</f>
        <v>1084.3</v>
      </c>
      <c r="U76" s="76"/>
      <c r="V76" s="77"/>
      <c r="W76" s="76"/>
      <c r="X76" s="76"/>
      <c r="Y76" s="76"/>
      <c r="Z76" s="77">
        <f>T76</f>
        <v>1084.3</v>
      </c>
      <c r="AA76" s="75">
        <v>2015</v>
      </c>
      <c r="AB76" s="47"/>
      <c r="AC76" s="42"/>
      <c r="AD76" s="42"/>
    </row>
    <row r="77" spans="1:32" s="43" customFormat="1" ht="29.25" x14ac:dyDescent="0.25">
      <c r="A77" s="40"/>
      <c r="B77" s="40"/>
      <c r="C77" s="40"/>
      <c r="D77" s="40"/>
      <c r="E77" s="40"/>
      <c r="F77" s="40"/>
      <c r="G77" s="40"/>
      <c r="H77" s="40"/>
      <c r="I77" s="41"/>
      <c r="J77" s="40"/>
      <c r="K77" s="40"/>
      <c r="L77" s="40"/>
      <c r="M77" s="40"/>
      <c r="N77" s="40"/>
      <c r="O77" s="40"/>
      <c r="P77" s="40"/>
      <c r="Q77" s="40"/>
      <c r="R77" s="39" t="s">
        <v>74</v>
      </c>
      <c r="S77" s="15" t="s">
        <v>56</v>
      </c>
      <c r="T77" s="21">
        <v>1</v>
      </c>
      <c r="U77" s="21"/>
      <c r="V77" s="6"/>
      <c r="W77" s="21"/>
      <c r="X77" s="21"/>
      <c r="Y77" s="21"/>
      <c r="Z77" s="6">
        <f>T77</f>
        <v>1</v>
      </c>
      <c r="AA77" s="15">
        <v>2015</v>
      </c>
      <c r="AB77" s="42"/>
      <c r="AC77" s="42"/>
      <c r="AD77" s="42"/>
    </row>
    <row r="78" spans="1:32" s="65" customFormat="1" ht="42.75" x14ac:dyDescent="0.25">
      <c r="A78" s="63" t="s">
        <v>25</v>
      </c>
      <c r="B78" s="63" t="s">
        <v>26</v>
      </c>
      <c r="C78" s="63" t="s">
        <v>27</v>
      </c>
      <c r="D78" s="63" t="s">
        <v>25</v>
      </c>
      <c r="E78" s="63" t="s">
        <v>35</v>
      </c>
      <c r="F78" s="63" t="s">
        <v>25</v>
      </c>
      <c r="G78" s="63" t="s">
        <v>34</v>
      </c>
      <c r="H78" s="63" t="s">
        <v>25</v>
      </c>
      <c r="I78" s="63" t="s">
        <v>33</v>
      </c>
      <c r="J78" s="63" t="s">
        <v>26</v>
      </c>
      <c r="K78" s="63" t="s">
        <v>25</v>
      </c>
      <c r="L78" s="63" t="s">
        <v>27</v>
      </c>
      <c r="M78" s="63" t="s">
        <v>25</v>
      </c>
      <c r="N78" s="63" t="s">
        <v>25</v>
      </c>
      <c r="O78" s="63" t="s">
        <v>25</v>
      </c>
      <c r="P78" s="63" t="s">
        <v>25</v>
      </c>
      <c r="Q78" s="63" t="s">
        <v>25</v>
      </c>
      <c r="R78" s="64" t="s">
        <v>39</v>
      </c>
      <c r="S78" s="28" t="s">
        <v>61</v>
      </c>
      <c r="T78" s="16">
        <f t="shared" ref="T78:Y78" si="12">T80+T84</f>
        <v>259621.5</v>
      </c>
      <c r="U78" s="16">
        <f t="shared" si="12"/>
        <v>53087.7</v>
      </c>
      <c r="V78" s="16">
        <f t="shared" si="12"/>
        <v>186899.9</v>
      </c>
      <c r="W78" s="16">
        <f t="shared" si="12"/>
        <v>186899.9</v>
      </c>
      <c r="X78" s="16">
        <f t="shared" si="12"/>
        <v>186899.9</v>
      </c>
      <c r="Y78" s="16">
        <f t="shared" si="12"/>
        <v>186899.9</v>
      </c>
      <c r="Z78" s="16">
        <f t="shared" si="4"/>
        <v>1060308.8</v>
      </c>
      <c r="AA78" s="28">
        <v>2020</v>
      </c>
      <c r="AB78" s="42"/>
      <c r="AC78" s="42"/>
      <c r="AD78" s="42"/>
      <c r="AE78" s="43"/>
      <c r="AF78" s="43"/>
    </row>
    <row r="79" spans="1:32" s="2" customFormat="1" ht="44.25" x14ac:dyDescent="0.25">
      <c r="A79" s="40"/>
      <c r="B79" s="40"/>
      <c r="C79" s="40"/>
      <c r="D79" s="40"/>
      <c r="E79" s="40"/>
      <c r="F79" s="40"/>
      <c r="G79" s="40"/>
      <c r="H79" s="40"/>
      <c r="I79" s="41"/>
      <c r="J79" s="40"/>
      <c r="K79" s="40"/>
      <c r="L79" s="40"/>
      <c r="M79" s="40"/>
      <c r="N79" s="40"/>
      <c r="O79" s="40"/>
      <c r="P79" s="40"/>
      <c r="Q79" s="40"/>
      <c r="R79" s="39" t="s">
        <v>107</v>
      </c>
      <c r="S79" s="15" t="s">
        <v>62</v>
      </c>
      <c r="T79" s="8">
        <f>T83+T87</f>
        <v>223.1</v>
      </c>
      <c r="U79" s="8">
        <f>U83+U95</f>
        <v>36.6</v>
      </c>
      <c r="V79" s="8">
        <f>V83+V95</f>
        <v>300.2</v>
      </c>
      <c r="W79" s="8">
        <f>W83+W95</f>
        <v>300.2</v>
      </c>
      <c r="X79" s="8">
        <f>X83+X95</f>
        <v>300.2</v>
      </c>
      <c r="Y79" s="8">
        <f>Y83+Y95</f>
        <v>300.2</v>
      </c>
      <c r="Z79" s="5">
        <f t="shared" si="4"/>
        <v>1460.5</v>
      </c>
      <c r="AA79" s="15">
        <v>2020</v>
      </c>
      <c r="AB79" s="42"/>
      <c r="AC79" s="42"/>
      <c r="AD79" s="42"/>
      <c r="AE79" s="43"/>
      <c r="AF79" s="43"/>
    </row>
    <row r="80" spans="1:32" ht="30" x14ac:dyDescent="0.25">
      <c r="A80" s="73" t="s">
        <v>25</v>
      </c>
      <c r="B80" s="73" t="s">
        <v>26</v>
      </c>
      <c r="C80" s="73" t="s">
        <v>27</v>
      </c>
      <c r="D80" s="73" t="s">
        <v>25</v>
      </c>
      <c r="E80" s="73" t="s">
        <v>35</v>
      </c>
      <c r="F80" s="73" t="s">
        <v>25</v>
      </c>
      <c r="G80" s="73" t="s">
        <v>34</v>
      </c>
      <c r="H80" s="73" t="s">
        <v>25</v>
      </c>
      <c r="I80" s="73" t="s">
        <v>33</v>
      </c>
      <c r="J80" s="73" t="s">
        <v>26</v>
      </c>
      <c r="K80" s="73" t="s">
        <v>25</v>
      </c>
      <c r="L80" s="73" t="s">
        <v>27</v>
      </c>
      <c r="M80" s="73" t="s">
        <v>25</v>
      </c>
      <c r="N80" s="73" t="s">
        <v>25</v>
      </c>
      <c r="O80" s="73" t="s">
        <v>25</v>
      </c>
      <c r="P80" s="73" t="s">
        <v>25</v>
      </c>
      <c r="Q80" s="73" t="s">
        <v>25</v>
      </c>
      <c r="R80" s="74" t="s">
        <v>108</v>
      </c>
      <c r="S80" s="75" t="s">
        <v>61</v>
      </c>
      <c r="T80" s="77">
        <f>28017.3+2000-10639.7</f>
        <v>19377.599999999999</v>
      </c>
      <c r="U80" s="77">
        <f>10000+2950-1039.8</f>
        <v>11910.2</v>
      </c>
      <c r="V80" s="77">
        <v>6086.6</v>
      </c>
      <c r="W80" s="77">
        <v>6086.6</v>
      </c>
      <c r="X80" s="77">
        <v>6086.6</v>
      </c>
      <c r="Y80" s="77">
        <v>6086.6</v>
      </c>
      <c r="Z80" s="77">
        <f t="shared" si="4"/>
        <v>55634.2</v>
      </c>
      <c r="AA80" s="75">
        <v>2020</v>
      </c>
      <c r="AB80" s="47"/>
    </row>
    <row r="81" spans="1:32" ht="13.15" hidden="1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17" t="s">
        <v>109</v>
      </c>
      <c r="S81" s="15" t="s">
        <v>1</v>
      </c>
      <c r="T81" s="8"/>
      <c r="U81" s="8">
        <f>T81*110.96%</f>
        <v>0</v>
      </c>
      <c r="V81" s="5">
        <f>U81*105.3%</f>
        <v>0</v>
      </c>
      <c r="W81" s="5">
        <f>V81*105.1%</f>
        <v>0</v>
      </c>
      <c r="X81" s="5">
        <f>W81*104.9%</f>
        <v>0</v>
      </c>
      <c r="Y81" s="5"/>
      <c r="Z81" s="10">
        <f t="shared" si="4"/>
        <v>0</v>
      </c>
      <c r="AA81" s="15">
        <v>2019</v>
      </c>
      <c r="AB81" s="47"/>
    </row>
    <row r="82" spans="1:32" ht="44.25" x14ac:dyDescent="0.25">
      <c r="A82" s="40"/>
      <c r="B82" s="40"/>
      <c r="C82" s="40"/>
      <c r="D82" s="40"/>
      <c r="E82" s="40"/>
      <c r="F82" s="40"/>
      <c r="G82" s="40"/>
      <c r="H82" s="40"/>
      <c r="I82" s="41"/>
      <c r="J82" s="40"/>
      <c r="K82" s="40"/>
      <c r="L82" s="40"/>
      <c r="M82" s="40"/>
      <c r="N82" s="40"/>
      <c r="O82" s="40"/>
      <c r="P82" s="40"/>
      <c r="Q82" s="40"/>
      <c r="R82" s="39" t="s">
        <v>110</v>
      </c>
      <c r="S82" s="15" t="s">
        <v>57</v>
      </c>
      <c r="T82" s="21">
        <v>2</v>
      </c>
      <c r="U82" s="21">
        <v>1</v>
      </c>
      <c r="V82" s="21"/>
      <c r="W82" s="21"/>
      <c r="X82" s="21"/>
      <c r="Y82" s="21"/>
      <c r="Z82" s="6">
        <f t="shared" si="4"/>
        <v>3</v>
      </c>
      <c r="AA82" s="15">
        <v>2016</v>
      </c>
      <c r="AB82" s="47"/>
    </row>
    <row r="83" spans="1:32" ht="45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17" t="s">
        <v>111</v>
      </c>
      <c r="S83" s="15" t="s">
        <v>62</v>
      </c>
      <c r="T83" s="8">
        <v>8</v>
      </c>
      <c r="U83" s="8">
        <v>6.8</v>
      </c>
      <c r="V83" s="8">
        <v>0.2</v>
      </c>
      <c r="W83" s="8">
        <v>0.2</v>
      </c>
      <c r="X83" s="8">
        <v>0.2</v>
      </c>
      <c r="Y83" s="8">
        <v>0.2</v>
      </c>
      <c r="Z83" s="5">
        <f t="shared" si="4"/>
        <v>15.599999999999998</v>
      </c>
      <c r="AA83" s="15">
        <v>2020</v>
      </c>
    </row>
    <row r="84" spans="1:32" ht="30" x14ac:dyDescent="0.25">
      <c r="A84" s="73"/>
      <c r="B84" s="73"/>
      <c r="C84" s="73"/>
      <c r="D84" s="73" t="s">
        <v>25</v>
      </c>
      <c r="E84" s="73" t="s">
        <v>35</v>
      </c>
      <c r="F84" s="73" t="s">
        <v>25</v>
      </c>
      <c r="G84" s="73" t="s">
        <v>34</v>
      </c>
      <c r="H84" s="73" t="s">
        <v>25</v>
      </c>
      <c r="I84" s="73" t="s">
        <v>33</v>
      </c>
      <c r="J84" s="73" t="s">
        <v>26</v>
      </c>
      <c r="K84" s="73" t="s">
        <v>25</v>
      </c>
      <c r="L84" s="73" t="s">
        <v>27</v>
      </c>
      <c r="M84" s="73" t="s">
        <v>25</v>
      </c>
      <c r="N84" s="73" t="s">
        <v>25</v>
      </c>
      <c r="O84" s="73" t="s">
        <v>25</v>
      </c>
      <c r="P84" s="73" t="s">
        <v>25</v>
      </c>
      <c r="Q84" s="73" t="s">
        <v>25</v>
      </c>
      <c r="R84" s="74" t="s">
        <v>112</v>
      </c>
      <c r="S84" s="75" t="s">
        <v>61</v>
      </c>
      <c r="T84" s="77">
        <f>T85+T86</f>
        <v>240243.9</v>
      </c>
      <c r="U84" s="77">
        <f>U88+U90+U93</f>
        <v>41177.5</v>
      </c>
      <c r="V84" s="77">
        <v>180813.3</v>
      </c>
      <c r="W84" s="77">
        <v>180813.3</v>
      </c>
      <c r="X84" s="77">
        <v>180813.3</v>
      </c>
      <c r="Y84" s="77">
        <v>180813.3</v>
      </c>
      <c r="Z84" s="77">
        <f t="shared" si="4"/>
        <v>1004674.6000000001</v>
      </c>
      <c r="AA84" s="75">
        <v>2020</v>
      </c>
    </row>
    <row r="85" spans="1:32" ht="30" x14ac:dyDescent="0.25">
      <c r="A85" s="73"/>
      <c r="B85" s="73"/>
      <c r="C85" s="73"/>
      <c r="D85" s="73" t="s">
        <v>25</v>
      </c>
      <c r="E85" s="73" t="s">
        <v>35</v>
      </c>
      <c r="F85" s="73" t="s">
        <v>25</v>
      </c>
      <c r="G85" s="73" t="s">
        <v>34</v>
      </c>
      <c r="H85" s="73" t="s">
        <v>25</v>
      </c>
      <c r="I85" s="73" t="s">
        <v>33</v>
      </c>
      <c r="J85" s="73" t="s">
        <v>26</v>
      </c>
      <c r="K85" s="73" t="s">
        <v>27</v>
      </c>
      <c r="L85" s="73" t="s">
        <v>25</v>
      </c>
      <c r="M85" s="73" t="s">
        <v>25</v>
      </c>
      <c r="N85" s="73" t="s">
        <v>25</v>
      </c>
      <c r="O85" s="73" t="s">
        <v>25</v>
      </c>
      <c r="P85" s="73" t="s">
        <v>25</v>
      </c>
      <c r="Q85" s="73" t="s">
        <v>25</v>
      </c>
      <c r="R85" s="74" t="s">
        <v>112</v>
      </c>
      <c r="S85" s="75" t="s">
        <v>61</v>
      </c>
      <c r="T85" s="77">
        <f>T88+T90+T93</f>
        <v>206053.3</v>
      </c>
      <c r="U85" s="77">
        <f>U93</f>
        <v>41177.5</v>
      </c>
      <c r="V85" s="77">
        <f t="shared" ref="V85:Y85" si="13">V93</f>
        <v>180813.3</v>
      </c>
      <c r="W85" s="77">
        <f t="shared" si="13"/>
        <v>180813.3</v>
      </c>
      <c r="X85" s="77">
        <f t="shared" si="13"/>
        <v>180813.3</v>
      </c>
      <c r="Y85" s="77">
        <f t="shared" si="13"/>
        <v>180813.3</v>
      </c>
      <c r="Z85" s="77">
        <f t="shared" si="4"/>
        <v>970484</v>
      </c>
      <c r="AA85" s="75">
        <v>2020</v>
      </c>
    </row>
    <row r="86" spans="1:32" ht="30" x14ac:dyDescent="0.25">
      <c r="A86" s="73"/>
      <c r="B86" s="73"/>
      <c r="C86" s="73"/>
      <c r="D86" s="73" t="s">
        <v>25</v>
      </c>
      <c r="E86" s="73" t="s">
        <v>35</v>
      </c>
      <c r="F86" s="73" t="s">
        <v>25</v>
      </c>
      <c r="G86" s="73" t="s">
        <v>34</v>
      </c>
      <c r="H86" s="73" t="s">
        <v>25</v>
      </c>
      <c r="I86" s="73" t="s">
        <v>33</v>
      </c>
      <c r="J86" s="73" t="s">
        <v>26</v>
      </c>
      <c r="K86" s="73" t="s">
        <v>37</v>
      </c>
      <c r="L86" s="73" t="s">
        <v>35</v>
      </c>
      <c r="M86" s="73" t="s">
        <v>25</v>
      </c>
      <c r="N86" s="73" t="s">
        <v>27</v>
      </c>
      <c r="O86" s="73" t="s">
        <v>25</v>
      </c>
      <c r="P86" s="73" t="s">
        <v>25</v>
      </c>
      <c r="Q86" s="73" t="s">
        <v>25</v>
      </c>
      <c r="R86" s="74" t="s">
        <v>112</v>
      </c>
      <c r="S86" s="75" t="s">
        <v>61</v>
      </c>
      <c r="T86" s="77">
        <f>T94</f>
        <v>34190.6</v>
      </c>
      <c r="U86" s="77"/>
      <c r="V86" s="77"/>
      <c r="W86" s="77"/>
      <c r="X86" s="77"/>
      <c r="Y86" s="77"/>
      <c r="Z86" s="77">
        <f t="shared" si="4"/>
        <v>34190.6</v>
      </c>
      <c r="AA86" s="75">
        <v>2015</v>
      </c>
    </row>
    <row r="87" spans="1:32" ht="45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17" t="s">
        <v>113</v>
      </c>
      <c r="S87" s="15" t="s">
        <v>62</v>
      </c>
      <c r="T87" s="8">
        <f t="shared" ref="T87:Y87" si="14">T89+T91+T95</f>
        <v>215.1</v>
      </c>
      <c r="U87" s="8">
        <f t="shared" si="14"/>
        <v>29.8</v>
      </c>
      <c r="V87" s="8">
        <f t="shared" si="14"/>
        <v>300</v>
      </c>
      <c r="W87" s="8">
        <f t="shared" si="14"/>
        <v>300</v>
      </c>
      <c r="X87" s="8">
        <f t="shared" si="14"/>
        <v>300</v>
      </c>
      <c r="Y87" s="8">
        <f t="shared" si="14"/>
        <v>300</v>
      </c>
      <c r="Z87" s="5">
        <f t="shared" si="4"/>
        <v>1444.9</v>
      </c>
      <c r="AA87" s="15">
        <v>2020</v>
      </c>
    </row>
    <row r="88" spans="1:32" ht="30" x14ac:dyDescent="0.25">
      <c r="A88" s="73" t="s">
        <v>25</v>
      </c>
      <c r="B88" s="73" t="s">
        <v>25</v>
      </c>
      <c r="C88" s="73" t="s">
        <v>36</v>
      </c>
      <c r="D88" s="73" t="s">
        <v>25</v>
      </c>
      <c r="E88" s="73" t="s">
        <v>35</v>
      </c>
      <c r="F88" s="73" t="s">
        <v>25</v>
      </c>
      <c r="G88" s="73" t="s">
        <v>34</v>
      </c>
      <c r="H88" s="73" t="s">
        <v>25</v>
      </c>
      <c r="I88" s="73" t="s">
        <v>33</v>
      </c>
      <c r="J88" s="73" t="s">
        <v>26</v>
      </c>
      <c r="K88" s="73" t="s">
        <v>25</v>
      </c>
      <c r="L88" s="73" t="s">
        <v>27</v>
      </c>
      <c r="M88" s="73" t="s">
        <v>25</v>
      </c>
      <c r="N88" s="73" t="s">
        <v>25</v>
      </c>
      <c r="O88" s="73" t="s">
        <v>25</v>
      </c>
      <c r="P88" s="73" t="s">
        <v>25</v>
      </c>
      <c r="Q88" s="73" t="s">
        <v>25</v>
      </c>
      <c r="R88" s="74" t="s">
        <v>112</v>
      </c>
      <c r="S88" s="75" t="s">
        <v>61</v>
      </c>
      <c r="T88" s="76">
        <v>1300</v>
      </c>
      <c r="U88" s="76"/>
      <c r="V88" s="76"/>
      <c r="W88" s="76"/>
      <c r="X88" s="76"/>
      <c r="Y88" s="76"/>
      <c r="Z88" s="77">
        <f t="shared" si="4"/>
        <v>1300</v>
      </c>
      <c r="AA88" s="75">
        <v>2015</v>
      </c>
    </row>
    <row r="89" spans="1:32" ht="45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17" t="s">
        <v>114</v>
      </c>
      <c r="S89" s="15" t="s">
        <v>62</v>
      </c>
      <c r="T89" s="8">
        <v>0.3</v>
      </c>
      <c r="U89" s="8"/>
      <c r="V89" s="8"/>
      <c r="W89" s="8"/>
      <c r="X89" s="8"/>
      <c r="Y89" s="8"/>
      <c r="Z89" s="5">
        <f t="shared" si="4"/>
        <v>0.3</v>
      </c>
      <c r="AA89" s="15">
        <v>2015</v>
      </c>
    </row>
    <row r="90" spans="1:32" ht="30" x14ac:dyDescent="0.25">
      <c r="A90" s="73" t="s">
        <v>25</v>
      </c>
      <c r="B90" s="73" t="s">
        <v>25</v>
      </c>
      <c r="C90" s="73" t="s">
        <v>35</v>
      </c>
      <c r="D90" s="73" t="s">
        <v>25</v>
      </c>
      <c r="E90" s="73" t="s">
        <v>35</v>
      </c>
      <c r="F90" s="73" t="s">
        <v>25</v>
      </c>
      <c r="G90" s="73" t="s">
        <v>34</v>
      </c>
      <c r="H90" s="73" t="s">
        <v>25</v>
      </c>
      <c r="I90" s="73" t="s">
        <v>33</v>
      </c>
      <c r="J90" s="73" t="s">
        <v>26</v>
      </c>
      <c r="K90" s="73" t="s">
        <v>25</v>
      </c>
      <c r="L90" s="73" t="s">
        <v>27</v>
      </c>
      <c r="M90" s="73" t="s">
        <v>25</v>
      </c>
      <c r="N90" s="73" t="s">
        <v>25</v>
      </c>
      <c r="O90" s="73" t="s">
        <v>25</v>
      </c>
      <c r="P90" s="73" t="s">
        <v>25</v>
      </c>
      <c r="Q90" s="73" t="s">
        <v>25</v>
      </c>
      <c r="R90" s="74" t="s">
        <v>112</v>
      </c>
      <c r="S90" s="75" t="s">
        <v>61</v>
      </c>
      <c r="T90" s="76">
        <f>1881-310</f>
        <v>1571</v>
      </c>
      <c r="U90" s="76"/>
      <c r="V90" s="76"/>
      <c r="W90" s="76"/>
      <c r="X90" s="76"/>
      <c r="Y90" s="76"/>
      <c r="Z90" s="77">
        <f t="shared" si="4"/>
        <v>1571</v>
      </c>
      <c r="AA90" s="75">
        <v>2015</v>
      </c>
    </row>
    <row r="91" spans="1:32" ht="45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17" t="s">
        <v>115</v>
      </c>
      <c r="S91" s="15" t="s">
        <v>62</v>
      </c>
      <c r="T91" s="8">
        <v>1.3</v>
      </c>
      <c r="U91" s="8"/>
      <c r="V91" s="8"/>
      <c r="W91" s="8"/>
      <c r="X91" s="8"/>
      <c r="Y91" s="8"/>
      <c r="Z91" s="5">
        <f t="shared" si="4"/>
        <v>1.3</v>
      </c>
      <c r="AA91" s="15">
        <v>2015</v>
      </c>
    </row>
    <row r="92" spans="1:32" ht="30" x14ac:dyDescent="0.25">
      <c r="A92" s="73" t="s">
        <v>25</v>
      </c>
      <c r="B92" s="73" t="s">
        <v>26</v>
      </c>
      <c r="C92" s="73" t="s">
        <v>27</v>
      </c>
      <c r="D92" s="73" t="s">
        <v>25</v>
      </c>
      <c r="E92" s="73" t="s">
        <v>35</v>
      </c>
      <c r="F92" s="73" t="s">
        <v>25</v>
      </c>
      <c r="G92" s="73" t="s">
        <v>34</v>
      </c>
      <c r="H92" s="73" t="s">
        <v>25</v>
      </c>
      <c r="I92" s="73" t="s">
        <v>33</v>
      </c>
      <c r="J92" s="73" t="s">
        <v>26</v>
      </c>
      <c r="K92" s="73" t="s">
        <v>25</v>
      </c>
      <c r="L92" s="73" t="s">
        <v>27</v>
      </c>
      <c r="M92" s="73" t="s">
        <v>25</v>
      </c>
      <c r="N92" s="73" t="s">
        <v>25</v>
      </c>
      <c r="O92" s="73" t="s">
        <v>25</v>
      </c>
      <c r="P92" s="73" t="s">
        <v>25</v>
      </c>
      <c r="Q92" s="73" t="s">
        <v>25</v>
      </c>
      <c r="R92" s="74" t="s">
        <v>112</v>
      </c>
      <c r="S92" s="75" t="s">
        <v>61</v>
      </c>
      <c r="T92" s="76">
        <f>T93+T94</f>
        <v>237372.9</v>
      </c>
      <c r="U92" s="76">
        <f>U93+U94</f>
        <v>41177.5</v>
      </c>
      <c r="V92" s="76">
        <v>180813.3</v>
      </c>
      <c r="W92" s="76">
        <v>180813.3</v>
      </c>
      <c r="X92" s="76">
        <v>180813.3</v>
      </c>
      <c r="Y92" s="76">
        <v>180813.3</v>
      </c>
      <c r="Z92" s="77">
        <f t="shared" si="4"/>
        <v>1001803.6000000001</v>
      </c>
      <c r="AA92" s="75">
        <v>2020</v>
      </c>
    </row>
    <row r="93" spans="1:32" ht="27.6" customHeight="1" x14ac:dyDescent="0.25">
      <c r="A93" s="73" t="s">
        <v>25</v>
      </c>
      <c r="B93" s="73" t="s">
        <v>26</v>
      </c>
      <c r="C93" s="73" t="s">
        <v>27</v>
      </c>
      <c r="D93" s="73" t="s">
        <v>25</v>
      </c>
      <c r="E93" s="73" t="s">
        <v>35</v>
      </c>
      <c r="F93" s="73" t="s">
        <v>25</v>
      </c>
      <c r="G93" s="73" t="s">
        <v>34</v>
      </c>
      <c r="H93" s="73" t="s">
        <v>25</v>
      </c>
      <c r="I93" s="73" t="s">
        <v>33</v>
      </c>
      <c r="J93" s="73" t="s">
        <v>26</v>
      </c>
      <c r="K93" s="73" t="s">
        <v>25</v>
      </c>
      <c r="L93" s="73" t="s">
        <v>27</v>
      </c>
      <c r="M93" s="73" t="s">
        <v>25</v>
      </c>
      <c r="N93" s="73" t="s">
        <v>25</v>
      </c>
      <c r="O93" s="73" t="s">
        <v>25</v>
      </c>
      <c r="P93" s="73" t="s">
        <v>25</v>
      </c>
      <c r="Q93" s="73" t="s">
        <v>25</v>
      </c>
      <c r="R93" s="74" t="s">
        <v>112</v>
      </c>
      <c r="S93" s="75" t="s">
        <v>61</v>
      </c>
      <c r="T93" s="76">
        <f>208466.4-2928.6-2000-355.5</f>
        <v>203182.3</v>
      </c>
      <c r="U93" s="76">
        <f>50000-2950-2047.3-4865+1039.8</f>
        <v>41177.5</v>
      </c>
      <c r="V93" s="76">
        <v>180813.3</v>
      </c>
      <c r="W93" s="76">
        <v>180813.3</v>
      </c>
      <c r="X93" s="76">
        <v>180813.3</v>
      </c>
      <c r="Y93" s="76">
        <v>180813.3</v>
      </c>
      <c r="Z93" s="77">
        <f>T93+U93+V93+W93+X93+Y93</f>
        <v>967613</v>
      </c>
      <c r="AA93" s="75">
        <v>2020</v>
      </c>
      <c r="AB93" s="103"/>
      <c r="AC93" s="47"/>
    </row>
    <row r="94" spans="1:32" s="80" customFormat="1" ht="30" x14ac:dyDescent="0.25">
      <c r="A94" s="73" t="s">
        <v>25</v>
      </c>
      <c r="B94" s="73" t="s">
        <v>26</v>
      </c>
      <c r="C94" s="73" t="s">
        <v>27</v>
      </c>
      <c r="D94" s="73" t="s">
        <v>25</v>
      </c>
      <c r="E94" s="73" t="s">
        <v>35</v>
      </c>
      <c r="F94" s="73" t="s">
        <v>25</v>
      </c>
      <c r="G94" s="73" t="s">
        <v>34</v>
      </c>
      <c r="H94" s="73" t="s">
        <v>25</v>
      </c>
      <c r="I94" s="73" t="s">
        <v>33</v>
      </c>
      <c r="J94" s="73" t="s">
        <v>26</v>
      </c>
      <c r="K94" s="73" t="s">
        <v>37</v>
      </c>
      <c r="L94" s="73" t="s">
        <v>35</v>
      </c>
      <c r="M94" s="73" t="s">
        <v>25</v>
      </c>
      <c r="N94" s="73" t="s">
        <v>27</v>
      </c>
      <c r="O94" s="73"/>
      <c r="P94" s="73"/>
      <c r="Q94" s="73"/>
      <c r="R94" s="74" t="s">
        <v>112</v>
      </c>
      <c r="S94" s="75" t="s">
        <v>61</v>
      </c>
      <c r="T94" s="76">
        <f>34550.9-360.3</f>
        <v>34190.6</v>
      </c>
      <c r="U94" s="76"/>
      <c r="V94" s="76"/>
      <c r="W94" s="76"/>
      <c r="X94" s="76"/>
      <c r="Y94" s="76"/>
      <c r="Z94" s="77">
        <f>T94+U94+V94+W94+X94+Y94</f>
        <v>34190.6</v>
      </c>
      <c r="AA94" s="75">
        <v>2015</v>
      </c>
      <c r="AB94" s="48"/>
      <c r="AC94" s="48"/>
      <c r="AD94" s="98"/>
      <c r="AE94" s="99"/>
      <c r="AF94" s="99"/>
    </row>
    <row r="95" spans="1:32" s="1" customFormat="1" ht="45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17" t="s">
        <v>116</v>
      </c>
      <c r="S95" s="15" t="s">
        <v>62</v>
      </c>
      <c r="T95" s="8">
        <v>213.5</v>
      </c>
      <c r="U95" s="8">
        <v>29.8</v>
      </c>
      <c r="V95" s="8">
        <v>300</v>
      </c>
      <c r="W95" s="8">
        <v>300</v>
      </c>
      <c r="X95" s="8">
        <v>300</v>
      </c>
      <c r="Y95" s="8">
        <v>300</v>
      </c>
      <c r="Z95" s="5">
        <f t="shared" si="4"/>
        <v>1443.3</v>
      </c>
      <c r="AA95" s="15">
        <v>2020</v>
      </c>
      <c r="AB95" s="48"/>
      <c r="AC95" s="48"/>
      <c r="AD95" s="48"/>
    </row>
    <row r="96" spans="1:32" s="65" customFormat="1" ht="30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7" t="s">
        <v>117</v>
      </c>
      <c r="S96" s="15" t="s">
        <v>57</v>
      </c>
      <c r="T96" s="21">
        <v>3</v>
      </c>
      <c r="U96" s="21"/>
      <c r="V96" s="21">
        <v>2</v>
      </c>
      <c r="W96" s="21">
        <v>2</v>
      </c>
      <c r="X96" s="21">
        <v>2</v>
      </c>
      <c r="Y96" s="21">
        <v>2</v>
      </c>
      <c r="Z96" s="6">
        <f t="shared" si="4"/>
        <v>11</v>
      </c>
      <c r="AA96" s="15">
        <v>2020</v>
      </c>
      <c r="AB96" s="42"/>
      <c r="AC96" s="42"/>
      <c r="AD96" s="42"/>
      <c r="AE96" s="43"/>
      <c r="AF96" s="43"/>
    </row>
    <row r="97" spans="1:32" s="82" customFormat="1" ht="30" x14ac:dyDescent="0.25">
      <c r="A97" s="81"/>
      <c r="B97" s="8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17" t="s">
        <v>191</v>
      </c>
      <c r="S97" s="15" t="s">
        <v>12</v>
      </c>
      <c r="T97" s="8">
        <f>160+0.1</f>
        <v>160.1</v>
      </c>
      <c r="U97" s="8"/>
      <c r="V97" s="8">
        <v>97</v>
      </c>
      <c r="W97" s="8">
        <v>97</v>
      </c>
      <c r="X97" s="8">
        <v>97</v>
      </c>
      <c r="Y97" s="8">
        <v>97</v>
      </c>
      <c r="Z97" s="5">
        <f t="shared" si="4"/>
        <v>548.1</v>
      </c>
      <c r="AA97" s="15">
        <v>2020</v>
      </c>
      <c r="AB97" s="100"/>
      <c r="AC97" s="100"/>
      <c r="AD97" s="100"/>
      <c r="AE97" s="101"/>
      <c r="AF97" s="101"/>
    </row>
    <row r="98" spans="1:32" ht="42.75" x14ac:dyDescent="0.25">
      <c r="A98" s="63" t="s">
        <v>25</v>
      </c>
      <c r="B98" s="63" t="s">
        <v>25</v>
      </c>
      <c r="C98" s="63" t="s">
        <v>25</v>
      </c>
      <c r="D98" s="63" t="s">
        <v>25</v>
      </c>
      <c r="E98" s="63" t="s">
        <v>35</v>
      </c>
      <c r="F98" s="63" t="s">
        <v>25</v>
      </c>
      <c r="G98" s="63" t="s">
        <v>34</v>
      </c>
      <c r="H98" s="63" t="s">
        <v>25</v>
      </c>
      <c r="I98" s="63" t="s">
        <v>33</v>
      </c>
      <c r="J98" s="63" t="s">
        <v>26</v>
      </c>
      <c r="K98" s="63" t="s">
        <v>25</v>
      </c>
      <c r="L98" s="63" t="s">
        <v>36</v>
      </c>
      <c r="M98" s="63" t="s">
        <v>25</v>
      </c>
      <c r="N98" s="63" t="s">
        <v>25</v>
      </c>
      <c r="O98" s="63" t="s">
        <v>25</v>
      </c>
      <c r="P98" s="63" t="s">
        <v>25</v>
      </c>
      <c r="Q98" s="63" t="s">
        <v>25</v>
      </c>
      <c r="R98" s="64" t="s">
        <v>38</v>
      </c>
      <c r="S98" s="28" t="s">
        <v>61</v>
      </c>
      <c r="T98" s="16">
        <f t="shared" ref="T98:Y98" si="15">T100+T105+T108+T121</f>
        <v>555707.99999999988</v>
      </c>
      <c r="U98" s="16">
        <f>U100+U105+U108+U121+U123</f>
        <v>591800.29999999993</v>
      </c>
      <c r="V98" s="16">
        <f t="shared" si="15"/>
        <v>491229.1</v>
      </c>
      <c r="W98" s="16">
        <f t="shared" si="15"/>
        <v>491229.1</v>
      </c>
      <c r="X98" s="16">
        <f t="shared" si="15"/>
        <v>491229.1</v>
      </c>
      <c r="Y98" s="16">
        <f t="shared" si="15"/>
        <v>491229.1</v>
      </c>
      <c r="Z98" s="16">
        <f>T98+U98+V98+W98+X98+Y98</f>
        <v>3112424.7</v>
      </c>
      <c r="AA98" s="28">
        <v>2020</v>
      </c>
    </row>
    <row r="99" spans="1:32" ht="44.25" x14ac:dyDescent="0.25">
      <c r="A99" s="40"/>
      <c r="B99" s="40"/>
      <c r="C99" s="40"/>
      <c r="D99" s="40"/>
      <c r="E99" s="40"/>
      <c r="F99" s="40"/>
      <c r="G99" s="40"/>
      <c r="H99" s="40"/>
      <c r="I99" s="41"/>
      <c r="J99" s="40"/>
      <c r="K99" s="40"/>
      <c r="L99" s="40"/>
      <c r="M99" s="40"/>
      <c r="N99" s="40"/>
      <c r="O99" s="40"/>
      <c r="P99" s="40"/>
      <c r="Q99" s="40"/>
      <c r="R99" s="39" t="s">
        <v>118</v>
      </c>
      <c r="S99" s="15" t="s">
        <v>62</v>
      </c>
      <c r="T99" s="8">
        <f>T101</f>
        <v>6722.4</v>
      </c>
      <c r="U99" s="8">
        <f t="shared" ref="U99:Z99" si="16">U101</f>
        <v>5804.6</v>
      </c>
      <c r="V99" s="8">
        <f t="shared" si="16"/>
        <v>6722.4</v>
      </c>
      <c r="W99" s="8">
        <f t="shared" si="16"/>
        <v>6722.4</v>
      </c>
      <c r="X99" s="8">
        <f t="shared" si="16"/>
        <v>6722.4</v>
      </c>
      <c r="Y99" s="8">
        <f t="shared" si="16"/>
        <v>6722.4</v>
      </c>
      <c r="Z99" s="5">
        <f t="shared" si="16"/>
        <v>6722.4</v>
      </c>
      <c r="AA99" s="15">
        <v>2020</v>
      </c>
    </row>
    <row r="100" spans="1:32" ht="46.15" customHeight="1" x14ac:dyDescent="0.25">
      <c r="A100" s="73" t="s">
        <v>25</v>
      </c>
      <c r="B100" s="73" t="s">
        <v>26</v>
      </c>
      <c r="C100" s="73" t="s">
        <v>27</v>
      </c>
      <c r="D100" s="73" t="s">
        <v>25</v>
      </c>
      <c r="E100" s="73" t="s">
        <v>35</v>
      </c>
      <c r="F100" s="73" t="s">
        <v>25</v>
      </c>
      <c r="G100" s="73" t="s">
        <v>34</v>
      </c>
      <c r="H100" s="73" t="s">
        <v>25</v>
      </c>
      <c r="I100" s="73" t="s">
        <v>33</v>
      </c>
      <c r="J100" s="73" t="s">
        <v>26</v>
      </c>
      <c r="K100" s="73" t="s">
        <v>25</v>
      </c>
      <c r="L100" s="73" t="s">
        <v>36</v>
      </c>
      <c r="M100" s="73" t="s">
        <v>25</v>
      </c>
      <c r="N100" s="73" t="s">
        <v>25</v>
      </c>
      <c r="O100" s="73" t="s">
        <v>25</v>
      </c>
      <c r="P100" s="73" t="s">
        <v>25</v>
      </c>
      <c r="Q100" s="73" t="s">
        <v>25</v>
      </c>
      <c r="R100" s="74" t="s">
        <v>119</v>
      </c>
      <c r="S100" s="75" t="s">
        <v>61</v>
      </c>
      <c r="T100" s="76">
        <f>524597.1+9797.5</f>
        <v>534394.6</v>
      </c>
      <c r="U100" s="76">
        <v>560000</v>
      </c>
      <c r="V100" s="76">
        <v>453057.8</v>
      </c>
      <c r="W100" s="76">
        <v>453057.8</v>
      </c>
      <c r="X100" s="76">
        <v>453057.8</v>
      </c>
      <c r="Y100" s="76">
        <v>453057.8</v>
      </c>
      <c r="Z100" s="77">
        <f>T100+U100+V100+W100+X100+Y100</f>
        <v>2906625.8</v>
      </c>
      <c r="AA100" s="75">
        <v>2020</v>
      </c>
    </row>
    <row r="101" spans="1:32" ht="45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17" t="s">
        <v>120</v>
      </c>
      <c r="S101" s="15" t="s">
        <v>195</v>
      </c>
      <c r="T101" s="8">
        <v>6722.4</v>
      </c>
      <c r="U101" s="8">
        <v>5804.6</v>
      </c>
      <c r="V101" s="8">
        <v>6722.4</v>
      </c>
      <c r="W101" s="8">
        <v>6722.4</v>
      </c>
      <c r="X101" s="8">
        <v>6722.4</v>
      </c>
      <c r="Y101" s="8">
        <v>6722.4</v>
      </c>
      <c r="Z101" s="5">
        <v>6722.4</v>
      </c>
      <c r="AA101" s="15">
        <v>2020</v>
      </c>
    </row>
    <row r="102" spans="1:32" ht="45.6" customHeight="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17" t="s">
        <v>121</v>
      </c>
      <c r="S102" s="15" t="s">
        <v>57</v>
      </c>
      <c r="T102" s="21">
        <v>43</v>
      </c>
      <c r="U102" s="21">
        <v>50</v>
      </c>
      <c r="V102" s="21">
        <v>92</v>
      </c>
      <c r="W102" s="21">
        <v>92</v>
      </c>
      <c r="X102" s="21">
        <v>92</v>
      </c>
      <c r="Y102" s="21">
        <v>92</v>
      </c>
      <c r="Z102" s="6">
        <f t="shared" ref="Z102:Z152" si="17">T102+U102+V102+W102+X102+Y102</f>
        <v>461</v>
      </c>
      <c r="AA102" s="15">
        <v>2020</v>
      </c>
    </row>
    <row r="103" spans="1:32" ht="45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17" t="s">
        <v>122</v>
      </c>
      <c r="S103" s="15" t="s">
        <v>57</v>
      </c>
      <c r="T103" s="21">
        <f>4367-2367</f>
        <v>2000</v>
      </c>
      <c r="U103" s="21">
        <v>2540</v>
      </c>
      <c r="V103" s="21">
        <v>2817</v>
      </c>
      <c r="W103" s="21">
        <v>2817</v>
      </c>
      <c r="X103" s="21">
        <v>2817</v>
      </c>
      <c r="Y103" s="21">
        <v>2817</v>
      </c>
      <c r="Z103" s="6">
        <f t="shared" si="17"/>
        <v>15808</v>
      </c>
      <c r="AA103" s="15">
        <v>2020</v>
      </c>
    </row>
    <row r="104" spans="1:32" ht="30.7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17" t="s">
        <v>123</v>
      </c>
      <c r="S104" s="15" t="s">
        <v>23</v>
      </c>
      <c r="T104" s="8">
        <v>78529</v>
      </c>
      <c r="U104" s="8">
        <v>42000</v>
      </c>
      <c r="V104" s="8">
        <v>66501.5</v>
      </c>
      <c r="W104" s="8">
        <v>66501.5</v>
      </c>
      <c r="X104" s="8">
        <v>66501.5</v>
      </c>
      <c r="Y104" s="8">
        <v>66501.5</v>
      </c>
      <c r="Z104" s="5">
        <f t="shared" si="17"/>
        <v>386535</v>
      </c>
      <c r="AA104" s="15">
        <v>2020</v>
      </c>
    </row>
    <row r="105" spans="1:32" s="80" customFormat="1" ht="33" customHeight="1" x14ac:dyDescent="0.25">
      <c r="A105" s="73" t="s">
        <v>25</v>
      </c>
      <c r="B105" s="73" t="s">
        <v>26</v>
      </c>
      <c r="C105" s="73" t="s">
        <v>27</v>
      </c>
      <c r="D105" s="73" t="s">
        <v>25</v>
      </c>
      <c r="E105" s="73" t="s">
        <v>35</v>
      </c>
      <c r="F105" s="73" t="s">
        <v>25</v>
      </c>
      <c r="G105" s="73" t="s">
        <v>34</v>
      </c>
      <c r="H105" s="73" t="s">
        <v>25</v>
      </c>
      <c r="I105" s="73" t="s">
        <v>33</v>
      </c>
      <c r="J105" s="73" t="s">
        <v>26</v>
      </c>
      <c r="K105" s="73" t="s">
        <v>25</v>
      </c>
      <c r="L105" s="73" t="s">
        <v>36</v>
      </c>
      <c r="M105" s="73" t="s">
        <v>25</v>
      </c>
      <c r="N105" s="73" t="s">
        <v>25</v>
      </c>
      <c r="O105" s="73" t="s">
        <v>25</v>
      </c>
      <c r="P105" s="73" t="s">
        <v>25</v>
      </c>
      <c r="Q105" s="73" t="s">
        <v>25</v>
      </c>
      <c r="R105" s="74" t="s">
        <v>190</v>
      </c>
      <c r="S105" s="75" t="s">
        <v>61</v>
      </c>
      <c r="T105" s="76">
        <f>8750.1-1323.9</f>
        <v>7426.2000000000007</v>
      </c>
      <c r="U105" s="76">
        <f>4000-420.3</f>
        <v>3579.7</v>
      </c>
      <c r="V105" s="76">
        <v>6938.8</v>
      </c>
      <c r="W105" s="76">
        <v>6938.8</v>
      </c>
      <c r="X105" s="76">
        <v>6938.8</v>
      </c>
      <c r="Y105" s="76">
        <v>6938.8</v>
      </c>
      <c r="Z105" s="77">
        <f t="shared" si="17"/>
        <v>38761.1</v>
      </c>
      <c r="AA105" s="75">
        <v>2020</v>
      </c>
      <c r="AB105" s="48"/>
      <c r="AC105" s="98"/>
      <c r="AD105" s="98"/>
      <c r="AE105" s="99"/>
      <c r="AF105" s="99"/>
    </row>
    <row r="106" spans="1:32" ht="30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17" t="s">
        <v>124</v>
      </c>
      <c r="S106" s="15" t="s">
        <v>57</v>
      </c>
      <c r="T106" s="18">
        <f>5+6</f>
        <v>11</v>
      </c>
      <c r="U106" s="18">
        <v>6</v>
      </c>
      <c r="V106" s="18">
        <v>5</v>
      </c>
      <c r="W106" s="18">
        <v>5</v>
      </c>
      <c r="X106" s="18">
        <v>5</v>
      </c>
      <c r="Y106" s="18">
        <v>5</v>
      </c>
      <c r="Z106" s="6">
        <f t="shared" si="17"/>
        <v>37</v>
      </c>
      <c r="AA106" s="15">
        <v>2020</v>
      </c>
    </row>
    <row r="107" spans="1:32" ht="30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17" t="s">
        <v>125</v>
      </c>
      <c r="S107" s="15" t="s">
        <v>57</v>
      </c>
      <c r="T107" s="18">
        <f>9+6</f>
        <v>15</v>
      </c>
      <c r="U107" s="18">
        <v>3</v>
      </c>
      <c r="V107" s="18">
        <v>2</v>
      </c>
      <c r="W107" s="18">
        <v>2</v>
      </c>
      <c r="X107" s="18">
        <v>2</v>
      </c>
      <c r="Y107" s="18">
        <v>2</v>
      </c>
      <c r="Z107" s="6">
        <f t="shared" si="17"/>
        <v>26</v>
      </c>
      <c r="AA107" s="15">
        <v>2020</v>
      </c>
    </row>
    <row r="108" spans="1:32" ht="45.6" customHeight="1" x14ac:dyDescent="0.25">
      <c r="A108" s="73"/>
      <c r="B108" s="73"/>
      <c r="C108" s="73"/>
      <c r="D108" s="73" t="s">
        <v>25</v>
      </c>
      <c r="E108" s="73" t="s">
        <v>35</v>
      </c>
      <c r="F108" s="73" t="s">
        <v>25</v>
      </c>
      <c r="G108" s="73" t="s">
        <v>34</v>
      </c>
      <c r="H108" s="73" t="s">
        <v>25</v>
      </c>
      <c r="I108" s="73" t="s">
        <v>33</v>
      </c>
      <c r="J108" s="73" t="s">
        <v>26</v>
      </c>
      <c r="K108" s="73" t="s">
        <v>25</v>
      </c>
      <c r="L108" s="73" t="s">
        <v>36</v>
      </c>
      <c r="M108" s="73" t="s">
        <v>25</v>
      </c>
      <c r="N108" s="73" t="s">
        <v>25</v>
      </c>
      <c r="O108" s="73" t="s">
        <v>25</v>
      </c>
      <c r="P108" s="73" t="s">
        <v>25</v>
      </c>
      <c r="Q108" s="73" t="s">
        <v>25</v>
      </c>
      <c r="R108" s="78" t="s">
        <v>126</v>
      </c>
      <c r="S108" s="75" t="s">
        <v>61</v>
      </c>
      <c r="T108" s="76">
        <f t="shared" ref="T108:Z108" si="18">T110+T113+T116+T119</f>
        <v>12968.2</v>
      </c>
      <c r="U108" s="76">
        <f t="shared" si="18"/>
        <v>12221.599999999999</v>
      </c>
      <c r="V108" s="76">
        <f t="shared" si="18"/>
        <v>30435.5</v>
      </c>
      <c r="W108" s="76">
        <f t="shared" si="18"/>
        <v>30435.5</v>
      </c>
      <c r="X108" s="76">
        <f t="shared" si="18"/>
        <v>30435.5</v>
      </c>
      <c r="Y108" s="76">
        <f t="shared" si="18"/>
        <v>30435.5</v>
      </c>
      <c r="Z108" s="77">
        <f t="shared" si="18"/>
        <v>146931.80000000002</v>
      </c>
      <c r="AA108" s="75">
        <v>2020</v>
      </c>
    </row>
    <row r="109" spans="1:32" ht="32.450000000000003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17" t="s">
        <v>127</v>
      </c>
      <c r="S109" s="15" t="s">
        <v>30</v>
      </c>
      <c r="T109" s="8">
        <f t="shared" ref="T109:Z109" si="19">T111+T114+T117</f>
        <v>7673</v>
      </c>
      <c r="U109" s="8">
        <f t="shared" si="19"/>
        <v>4758</v>
      </c>
      <c r="V109" s="8">
        <f t="shared" si="19"/>
        <v>8875.1</v>
      </c>
      <c r="W109" s="8">
        <f t="shared" si="19"/>
        <v>6482.5</v>
      </c>
      <c r="X109" s="8">
        <f t="shared" si="19"/>
        <v>6482.5</v>
      </c>
      <c r="Y109" s="8">
        <f t="shared" si="19"/>
        <v>6482.5</v>
      </c>
      <c r="Z109" s="8">
        <f t="shared" si="19"/>
        <v>40753.599999999999</v>
      </c>
      <c r="AA109" s="15">
        <v>2020</v>
      </c>
    </row>
    <row r="110" spans="1:32" ht="45" x14ac:dyDescent="0.25">
      <c r="A110" s="73" t="s">
        <v>25</v>
      </c>
      <c r="B110" s="73" t="s">
        <v>25</v>
      </c>
      <c r="C110" s="73" t="s">
        <v>36</v>
      </c>
      <c r="D110" s="73" t="s">
        <v>25</v>
      </c>
      <c r="E110" s="73" t="s">
        <v>35</v>
      </c>
      <c r="F110" s="73" t="s">
        <v>25</v>
      </c>
      <c r="G110" s="73" t="s">
        <v>34</v>
      </c>
      <c r="H110" s="73" t="s">
        <v>25</v>
      </c>
      <c r="I110" s="73" t="s">
        <v>33</v>
      </c>
      <c r="J110" s="73" t="s">
        <v>26</v>
      </c>
      <c r="K110" s="73" t="s">
        <v>25</v>
      </c>
      <c r="L110" s="73" t="s">
        <v>36</v>
      </c>
      <c r="M110" s="73" t="s">
        <v>25</v>
      </c>
      <c r="N110" s="73" t="s">
        <v>25</v>
      </c>
      <c r="O110" s="73" t="s">
        <v>25</v>
      </c>
      <c r="P110" s="73" t="s">
        <v>25</v>
      </c>
      <c r="Q110" s="73" t="s">
        <v>25</v>
      </c>
      <c r="R110" s="74" t="s">
        <v>128</v>
      </c>
      <c r="S110" s="75" t="s">
        <v>61</v>
      </c>
      <c r="T110" s="76">
        <f>2700-593.9</f>
        <v>2106.1</v>
      </c>
      <c r="U110" s="76">
        <f>2465.1-1132-246.5</f>
        <v>1086.5999999999999</v>
      </c>
      <c r="V110" s="76">
        <v>2341.8000000000002</v>
      </c>
      <c r="W110" s="76">
        <v>2341.8000000000002</v>
      </c>
      <c r="X110" s="76">
        <v>2341.8000000000002</v>
      </c>
      <c r="Y110" s="76">
        <v>2341.8000000000002</v>
      </c>
      <c r="Z110" s="77">
        <f t="shared" si="17"/>
        <v>12559.900000000001</v>
      </c>
      <c r="AA110" s="75">
        <v>2020</v>
      </c>
    </row>
    <row r="111" spans="1:32" ht="29.4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17" t="s">
        <v>129</v>
      </c>
      <c r="S111" s="15" t="s">
        <v>30</v>
      </c>
      <c r="T111" s="8">
        <v>3238</v>
      </c>
      <c r="U111" s="8">
        <v>3553</v>
      </c>
      <c r="V111" s="8">
        <v>3929.1</v>
      </c>
      <c r="W111" s="8">
        <v>3929.1</v>
      </c>
      <c r="X111" s="8">
        <v>3929.1</v>
      </c>
      <c r="Y111" s="8">
        <v>3929.1</v>
      </c>
      <c r="Z111" s="5">
        <f>T111+U111+V111+W111+X111+Y111</f>
        <v>22507.399999999998</v>
      </c>
      <c r="AA111" s="15">
        <v>2020</v>
      </c>
    </row>
    <row r="112" spans="1:32" ht="30.6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17" t="s">
        <v>130</v>
      </c>
      <c r="S112" s="15" t="s">
        <v>57</v>
      </c>
      <c r="T112" s="21">
        <v>6</v>
      </c>
      <c r="U112" s="21">
        <v>6</v>
      </c>
      <c r="V112" s="21">
        <v>4</v>
      </c>
      <c r="W112" s="21">
        <v>4</v>
      </c>
      <c r="X112" s="21">
        <v>4</v>
      </c>
      <c r="Y112" s="21">
        <v>4</v>
      </c>
      <c r="Z112" s="6">
        <f t="shared" si="17"/>
        <v>28</v>
      </c>
      <c r="AA112" s="15">
        <v>2020</v>
      </c>
    </row>
    <row r="113" spans="1:32" ht="45" x14ac:dyDescent="0.25">
      <c r="A113" s="73" t="s">
        <v>25</v>
      </c>
      <c r="B113" s="73" t="s">
        <v>25</v>
      </c>
      <c r="C113" s="73" t="s">
        <v>35</v>
      </c>
      <c r="D113" s="73" t="s">
        <v>25</v>
      </c>
      <c r="E113" s="73" t="s">
        <v>35</v>
      </c>
      <c r="F113" s="73" t="s">
        <v>25</v>
      </c>
      <c r="G113" s="73" t="s">
        <v>34</v>
      </c>
      <c r="H113" s="73" t="s">
        <v>25</v>
      </c>
      <c r="I113" s="73" t="s">
        <v>33</v>
      </c>
      <c r="J113" s="73" t="s">
        <v>26</v>
      </c>
      <c r="K113" s="73" t="s">
        <v>25</v>
      </c>
      <c r="L113" s="73" t="s">
        <v>36</v>
      </c>
      <c r="M113" s="73" t="s">
        <v>25</v>
      </c>
      <c r="N113" s="73" t="s">
        <v>25</v>
      </c>
      <c r="O113" s="73" t="s">
        <v>25</v>
      </c>
      <c r="P113" s="73" t="s">
        <v>25</v>
      </c>
      <c r="Q113" s="73" t="s">
        <v>25</v>
      </c>
      <c r="R113" s="74" t="s">
        <v>128</v>
      </c>
      <c r="S113" s="75" t="s">
        <v>61</v>
      </c>
      <c r="T113" s="76">
        <f>813-490</f>
        <v>323</v>
      </c>
      <c r="U113" s="76">
        <f>742.3-200</f>
        <v>542.29999999999995</v>
      </c>
      <c r="V113" s="76">
        <v>705.2</v>
      </c>
      <c r="W113" s="76">
        <v>705.2</v>
      </c>
      <c r="X113" s="76">
        <v>705.2</v>
      </c>
      <c r="Y113" s="76">
        <v>705.2</v>
      </c>
      <c r="Z113" s="77">
        <f t="shared" si="17"/>
        <v>3686.0999999999995</v>
      </c>
      <c r="AA113" s="75">
        <v>2020</v>
      </c>
    </row>
    <row r="114" spans="1:32" ht="30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17" t="s">
        <v>131</v>
      </c>
      <c r="S114" s="15" t="s">
        <v>30</v>
      </c>
      <c r="T114" s="8">
        <f>1000+2400</f>
        <v>3400</v>
      </c>
      <c r="U114" s="8">
        <f>913-708</f>
        <v>205</v>
      </c>
      <c r="V114" s="8">
        <v>3260</v>
      </c>
      <c r="W114" s="8">
        <v>867.4</v>
      </c>
      <c r="X114" s="8">
        <v>867.4</v>
      </c>
      <c r="Y114" s="8">
        <v>867.4</v>
      </c>
      <c r="Z114" s="5">
        <f t="shared" si="17"/>
        <v>9467.1999999999989</v>
      </c>
      <c r="AA114" s="15">
        <v>2020</v>
      </c>
    </row>
    <row r="115" spans="1:32" ht="30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17" t="s">
        <v>132</v>
      </c>
      <c r="S115" s="15" t="s">
        <v>12</v>
      </c>
      <c r="T115" s="8"/>
      <c r="U115" s="8">
        <f>365+498</f>
        <v>863</v>
      </c>
      <c r="V115" s="8">
        <v>347</v>
      </c>
      <c r="W115" s="8">
        <v>347</v>
      </c>
      <c r="X115" s="8">
        <v>347</v>
      </c>
      <c r="Y115" s="8">
        <v>347</v>
      </c>
      <c r="Z115" s="5">
        <f t="shared" si="17"/>
        <v>2251</v>
      </c>
      <c r="AA115" s="15">
        <v>2020</v>
      </c>
    </row>
    <row r="116" spans="1:32" ht="45" x14ac:dyDescent="0.25">
      <c r="A116" s="73" t="s">
        <v>25</v>
      </c>
      <c r="B116" s="73" t="s">
        <v>25</v>
      </c>
      <c r="C116" s="73" t="s">
        <v>32</v>
      </c>
      <c r="D116" s="73" t="s">
        <v>25</v>
      </c>
      <c r="E116" s="73" t="s">
        <v>35</v>
      </c>
      <c r="F116" s="73" t="s">
        <v>25</v>
      </c>
      <c r="G116" s="73" t="s">
        <v>34</v>
      </c>
      <c r="H116" s="73" t="s">
        <v>25</v>
      </c>
      <c r="I116" s="73" t="s">
        <v>33</v>
      </c>
      <c r="J116" s="73" t="s">
        <v>26</v>
      </c>
      <c r="K116" s="73" t="s">
        <v>25</v>
      </c>
      <c r="L116" s="73" t="s">
        <v>36</v>
      </c>
      <c r="M116" s="73" t="s">
        <v>25</v>
      </c>
      <c r="N116" s="73" t="s">
        <v>25</v>
      </c>
      <c r="O116" s="73" t="s">
        <v>25</v>
      </c>
      <c r="P116" s="73" t="s">
        <v>25</v>
      </c>
      <c r="Q116" s="73" t="s">
        <v>25</v>
      </c>
      <c r="R116" s="74" t="s">
        <v>128</v>
      </c>
      <c r="S116" s="75" t="s">
        <v>61</v>
      </c>
      <c r="T116" s="76">
        <v>1094.2</v>
      </c>
      <c r="U116" s="76">
        <v>999</v>
      </c>
      <c r="V116" s="76">
        <v>949</v>
      </c>
      <c r="W116" s="76">
        <v>949</v>
      </c>
      <c r="X116" s="76">
        <v>949</v>
      </c>
      <c r="Y116" s="76">
        <v>949</v>
      </c>
      <c r="Z116" s="77">
        <f t="shared" si="17"/>
        <v>5889.2</v>
      </c>
      <c r="AA116" s="75">
        <v>2020</v>
      </c>
    </row>
    <row r="117" spans="1:32" ht="30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17" t="s">
        <v>133</v>
      </c>
      <c r="S117" s="15" t="s">
        <v>30</v>
      </c>
      <c r="T117" s="8">
        <f>1944-909</f>
        <v>1035</v>
      </c>
      <c r="U117" s="8">
        <v>1000</v>
      </c>
      <c r="V117" s="8">
        <v>1686</v>
      </c>
      <c r="W117" s="8">
        <v>1686</v>
      </c>
      <c r="X117" s="8">
        <v>1686</v>
      </c>
      <c r="Y117" s="8">
        <v>1686</v>
      </c>
      <c r="Z117" s="5">
        <f t="shared" si="17"/>
        <v>8779</v>
      </c>
      <c r="AA117" s="15">
        <v>2020</v>
      </c>
    </row>
    <row r="118" spans="1:32" ht="30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17" t="s">
        <v>134</v>
      </c>
      <c r="S118" s="15" t="s">
        <v>30</v>
      </c>
      <c r="T118" s="8">
        <v>250</v>
      </c>
      <c r="U118" s="8">
        <v>280</v>
      </c>
      <c r="V118" s="8">
        <v>270</v>
      </c>
      <c r="W118" s="8">
        <v>270</v>
      </c>
      <c r="X118" s="8">
        <v>270</v>
      </c>
      <c r="Y118" s="8">
        <v>270</v>
      </c>
      <c r="Z118" s="5">
        <f t="shared" si="17"/>
        <v>1610</v>
      </c>
      <c r="AA118" s="15">
        <v>2020</v>
      </c>
    </row>
    <row r="119" spans="1:32" ht="45" x14ac:dyDescent="0.25">
      <c r="A119" s="73" t="s">
        <v>25</v>
      </c>
      <c r="B119" s="73" t="s">
        <v>26</v>
      </c>
      <c r="C119" s="73" t="s">
        <v>27</v>
      </c>
      <c r="D119" s="73" t="s">
        <v>25</v>
      </c>
      <c r="E119" s="73" t="s">
        <v>35</v>
      </c>
      <c r="F119" s="73" t="s">
        <v>25</v>
      </c>
      <c r="G119" s="73" t="s">
        <v>34</v>
      </c>
      <c r="H119" s="73" t="s">
        <v>25</v>
      </c>
      <c r="I119" s="73" t="s">
        <v>33</v>
      </c>
      <c r="J119" s="73" t="s">
        <v>26</v>
      </c>
      <c r="K119" s="73" t="s">
        <v>25</v>
      </c>
      <c r="L119" s="73" t="s">
        <v>36</v>
      </c>
      <c r="M119" s="73" t="s">
        <v>25</v>
      </c>
      <c r="N119" s="73" t="s">
        <v>25</v>
      </c>
      <c r="O119" s="73" t="s">
        <v>25</v>
      </c>
      <c r="P119" s="73" t="s">
        <v>25</v>
      </c>
      <c r="Q119" s="73" t="s">
        <v>25</v>
      </c>
      <c r="R119" s="74" t="s">
        <v>128</v>
      </c>
      <c r="S119" s="75" t="s">
        <v>61</v>
      </c>
      <c r="T119" s="76">
        <f>30482.9-20300-474-264</f>
        <v>9444.9000000000015</v>
      </c>
      <c r="U119" s="76">
        <f>9173.4+420.3</f>
        <v>9593.6999999999989</v>
      </c>
      <c r="V119" s="76">
        <v>26439.5</v>
      </c>
      <c r="W119" s="76">
        <v>26439.5</v>
      </c>
      <c r="X119" s="76">
        <v>26439.5</v>
      </c>
      <c r="Y119" s="76">
        <v>26439.5</v>
      </c>
      <c r="Z119" s="77">
        <f t="shared" si="17"/>
        <v>124796.6</v>
      </c>
      <c r="AA119" s="75">
        <v>2020</v>
      </c>
    </row>
    <row r="120" spans="1:32" s="1" customFormat="1" ht="45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17" t="s">
        <v>135</v>
      </c>
      <c r="S120" s="15" t="s">
        <v>80</v>
      </c>
      <c r="T120" s="8">
        <v>1689.3</v>
      </c>
      <c r="U120" s="8">
        <v>2883.7</v>
      </c>
      <c r="V120" s="8">
        <v>1689.3</v>
      </c>
      <c r="W120" s="8">
        <v>1689.3</v>
      </c>
      <c r="X120" s="8">
        <v>1689.3</v>
      </c>
      <c r="Y120" s="8">
        <v>1689.3</v>
      </c>
      <c r="Z120" s="5">
        <f>(T120+U120+V120+W120+X120+Y120)</f>
        <v>11330.199999999999</v>
      </c>
      <c r="AA120" s="15">
        <v>2020</v>
      </c>
      <c r="AB120" s="48"/>
      <c r="AC120" s="48"/>
      <c r="AD120" s="48"/>
    </row>
    <row r="121" spans="1:32" ht="45" x14ac:dyDescent="0.25">
      <c r="A121" s="73" t="s">
        <v>25</v>
      </c>
      <c r="B121" s="73" t="s">
        <v>26</v>
      </c>
      <c r="C121" s="73" t="s">
        <v>27</v>
      </c>
      <c r="D121" s="73" t="s">
        <v>25</v>
      </c>
      <c r="E121" s="73" t="s">
        <v>35</v>
      </c>
      <c r="F121" s="73" t="s">
        <v>25</v>
      </c>
      <c r="G121" s="73" t="s">
        <v>34</v>
      </c>
      <c r="H121" s="73" t="s">
        <v>25</v>
      </c>
      <c r="I121" s="73" t="s">
        <v>33</v>
      </c>
      <c r="J121" s="73" t="s">
        <v>26</v>
      </c>
      <c r="K121" s="73" t="s">
        <v>25</v>
      </c>
      <c r="L121" s="73" t="s">
        <v>36</v>
      </c>
      <c r="M121" s="73" t="s">
        <v>25</v>
      </c>
      <c r="N121" s="73" t="s">
        <v>25</v>
      </c>
      <c r="O121" s="73" t="s">
        <v>25</v>
      </c>
      <c r="P121" s="73" t="s">
        <v>25</v>
      </c>
      <c r="Q121" s="73" t="s">
        <v>25</v>
      </c>
      <c r="R121" s="74" t="s">
        <v>136</v>
      </c>
      <c r="S121" s="75" t="s">
        <v>61</v>
      </c>
      <c r="T121" s="76">
        <v>919</v>
      </c>
      <c r="U121" s="76">
        <v>1250</v>
      </c>
      <c r="V121" s="76">
        <v>797</v>
      </c>
      <c r="W121" s="76">
        <v>797</v>
      </c>
      <c r="X121" s="76">
        <v>797</v>
      </c>
      <c r="Y121" s="76">
        <v>797</v>
      </c>
      <c r="Z121" s="77">
        <f t="shared" si="17"/>
        <v>5357</v>
      </c>
      <c r="AA121" s="75">
        <v>2020</v>
      </c>
    </row>
    <row r="122" spans="1:32" s="22" customFormat="1" ht="30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17" t="s">
        <v>137</v>
      </c>
      <c r="S122" s="15" t="s">
        <v>57</v>
      </c>
      <c r="T122" s="18">
        <v>70</v>
      </c>
      <c r="U122" s="18">
        <v>100</v>
      </c>
      <c r="V122" s="18">
        <v>79</v>
      </c>
      <c r="W122" s="18">
        <v>79</v>
      </c>
      <c r="X122" s="18">
        <v>79</v>
      </c>
      <c r="Y122" s="18">
        <v>79</v>
      </c>
      <c r="Z122" s="6">
        <f t="shared" si="17"/>
        <v>486</v>
      </c>
      <c r="AA122" s="15">
        <v>2020</v>
      </c>
      <c r="AB122" s="48"/>
      <c r="AC122" s="48"/>
      <c r="AD122" s="48"/>
      <c r="AE122" s="1"/>
      <c r="AF122" s="1"/>
    </row>
    <row r="123" spans="1:32" s="22" customFormat="1" ht="30" x14ac:dyDescent="0.25">
      <c r="A123" s="73"/>
      <c r="B123" s="73"/>
      <c r="C123" s="73"/>
      <c r="D123" s="73" t="s">
        <v>25</v>
      </c>
      <c r="E123" s="73" t="s">
        <v>35</v>
      </c>
      <c r="F123" s="73" t="s">
        <v>25</v>
      </c>
      <c r="G123" s="73" t="s">
        <v>34</v>
      </c>
      <c r="H123" s="73" t="s">
        <v>25</v>
      </c>
      <c r="I123" s="73" t="s">
        <v>33</v>
      </c>
      <c r="J123" s="73" t="s">
        <v>26</v>
      </c>
      <c r="K123" s="73" t="s">
        <v>25</v>
      </c>
      <c r="L123" s="73" t="s">
        <v>36</v>
      </c>
      <c r="M123" s="73" t="s">
        <v>25</v>
      </c>
      <c r="N123" s="73" t="s">
        <v>25</v>
      </c>
      <c r="O123" s="73" t="s">
        <v>25</v>
      </c>
      <c r="P123" s="73" t="s">
        <v>25</v>
      </c>
      <c r="Q123" s="73" t="s">
        <v>25</v>
      </c>
      <c r="R123" s="74" t="s">
        <v>211</v>
      </c>
      <c r="S123" s="75" t="s">
        <v>61</v>
      </c>
      <c r="T123" s="76"/>
      <c r="U123" s="76">
        <f>U125+U127</f>
        <v>14749</v>
      </c>
      <c r="V123" s="76"/>
      <c r="W123" s="76"/>
      <c r="X123" s="76"/>
      <c r="Y123" s="76"/>
      <c r="Z123" s="77">
        <f t="shared" ref="Z123:Z128" si="20">T123+U123+V123+W123+X123+Y123</f>
        <v>14749</v>
      </c>
      <c r="AA123" s="75">
        <v>2016</v>
      </c>
      <c r="AB123" s="48"/>
      <c r="AC123" s="48"/>
      <c r="AD123" s="48"/>
      <c r="AE123" s="1"/>
      <c r="AF123" s="1"/>
    </row>
    <row r="124" spans="1:32" s="22" customFormat="1" ht="45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7" t="s">
        <v>210</v>
      </c>
      <c r="S124" s="15" t="s">
        <v>56</v>
      </c>
      <c r="T124" s="18"/>
      <c r="U124" s="18">
        <f>U126+U128</f>
        <v>78</v>
      </c>
      <c r="V124" s="18"/>
      <c r="W124" s="18"/>
      <c r="X124" s="18"/>
      <c r="Y124" s="18"/>
      <c r="Z124" s="6">
        <f t="shared" si="20"/>
        <v>78</v>
      </c>
      <c r="AA124" s="15">
        <v>2016</v>
      </c>
      <c r="AB124" s="48"/>
      <c r="AC124" s="48"/>
      <c r="AD124" s="48"/>
      <c r="AE124" s="1"/>
      <c r="AF124" s="1"/>
    </row>
    <row r="125" spans="1:32" s="22" customFormat="1" ht="30" x14ac:dyDescent="0.25">
      <c r="A125" s="73" t="s">
        <v>25</v>
      </c>
      <c r="B125" s="73" t="s">
        <v>25</v>
      </c>
      <c r="C125" s="73" t="s">
        <v>41</v>
      </c>
      <c r="D125" s="73" t="s">
        <v>25</v>
      </c>
      <c r="E125" s="73" t="s">
        <v>35</v>
      </c>
      <c r="F125" s="73" t="s">
        <v>25</v>
      </c>
      <c r="G125" s="73" t="s">
        <v>34</v>
      </c>
      <c r="H125" s="73" t="s">
        <v>25</v>
      </c>
      <c r="I125" s="73" t="s">
        <v>33</v>
      </c>
      <c r="J125" s="73" t="s">
        <v>26</v>
      </c>
      <c r="K125" s="73" t="s">
        <v>25</v>
      </c>
      <c r="L125" s="73" t="s">
        <v>36</v>
      </c>
      <c r="M125" s="73" t="s">
        <v>25</v>
      </c>
      <c r="N125" s="73" t="s">
        <v>25</v>
      </c>
      <c r="O125" s="73" t="s">
        <v>25</v>
      </c>
      <c r="P125" s="73" t="s">
        <v>25</v>
      </c>
      <c r="Q125" s="73" t="s">
        <v>25</v>
      </c>
      <c r="R125" s="74" t="s">
        <v>211</v>
      </c>
      <c r="S125" s="75" t="s">
        <v>61</v>
      </c>
      <c r="T125" s="76"/>
      <c r="U125" s="76">
        <v>9884</v>
      </c>
      <c r="V125" s="76"/>
      <c r="W125" s="76"/>
      <c r="X125" s="76"/>
      <c r="Y125" s="76"/>
      <c r="Z125" s="77">
        <f t="shared" si="20"/>
        <v>9884</v>
      </c>
      <c r="AA125" s="75">
        <v>2016</v>
      </c>
      <c r="AB125" s="48"/>
      <c r="AC125" s="48"/>
      <c r="AD125" s="48"/>
      <c r="AE125" s="1"/>
      <c r="AF125" s="1"/>
    </row>
    <row r="126" spans="1:32" s="22" customFormat="1" ht="30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17" t="s">
        <v>207</v>
      </c>
      <c r="S126" s="15" t="s">
        <v>56</v>
      </c>
      <c r="T126" s="18"/>
      <c r="U126" s="18">
        <v>36</v>
      </c>
      <c r="V126" s="18"/>
      <c r="W126" s="18"/>
      <c r="X126" s="18"/>
      <c r="Y126" s="18"/>
      <c r="Z126" s="6">
        <f t="shared" si="20"/>
        <v>36</v>
      </c>
      <c r="AA126" s="15">
        <v>2016</v>
      </c>
      <c r="AB126" s="48"/>
      <c r="AC126" s="48"/>
      <c r="AD126" s="48"/>
      <c r="AE126" s="1"/>
      <c r="AF126" s="1"/>
    </row>
    <row r="127" spans="1:32" s="22" customFormat="1" ht="30" x14ac:dyDescent="0.25">
      <c r="A127" s="73" t="s">
        <v>25</v>
      </c>
      <c r="B127" s="73" t="s">
        <v>26</v>
      </c>
      <c r="C127" s="73" t="s">
        <v>27</v>
      </c>
      <c r="D127" s="73" t="s">
        <v>25</v>
      </c>
      <c r="E127" s="73" t="s">
        <v>35</v>
      </c>
      <c r="F127" s="73" t="s">
        <v>25</v>
      </c>
      <c r="G127" s="73" t="s">
        <v>34</v>
      </c>
      <c r="H127" s="73" t="s">
        <v>25</v>
      </c>
      <c r="I127" s="73" t="s">
        <v>33</v>
      </c>
      <c r="J127" s="73" t="s">
        <v>26</v>
      </c>
      <c r="K127" s="73" t="s">
        <v>25</v>
      </c>
      <c r="L127" s="73" t="s">
        <v>36</v>
      </c>
      <c r="M127" s="73" t="s">
        <v>25</v>
      </c>
      <c r="N127" s="73" t="s">
        <v>25</v>
      </c>
      <c r="O127" s="73" t="s">
        <v>25</v>
      </c>
      <c r="P127" s="73" t="s">
        <v>25</v>
      </c>
      <c r="Q127" s="73" t="s">
        <v>25</v>
      </c>
      <c r="R127" s="74" t="s">
        <v>211</v>
      </c>
      <c r="S127" s="75" t="s">
        <v>61</v>
      </c>
      <c r="T127" s="76"/>
      <c r="U127" s="76">
        <v>4865</v>
      </c>
      <c r="V127" s="76"/>
      <c r="W127" s="76"/>
      <c r="X127" s="76"/>
      <c r="Y127" s="76"/>
      <c r="Z127" s="77">
        <f t="shared" si="20"/>
        <v>4865</v>
      </c>
      <c r="AA127" s="75">
        <v>2016</v>
      </c>
      <c r="AB127" s="48"/>
      <c r="AC127" s="48"/>
      <c r="AD127" s="48"/>
      <c r="AE127" s="1"/>
      <c r="AF127" s="1"/>
    </row>
    <row r="128" spans="1:32" s="22" customFormat="1" ht="30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17" t="s">
        <v>208</v>
      </c>
      <c r="S128" s="15" t="s">
        <v>56</v>
      </c>
      <c r="T128" s="18"/>
      <c r="U128" s="18">
        <v>42</v>
      </c>
      <c r="V128" s="18"/>
      <c r="W128" s="18"/>
      <c r="X128" s="18"/>
      <c r="Y128" s="18"/>
      <c r="Z128" s="6">
        <f t="shared" si="20"/>
        <v>42</v>
      </c>
      <c r="AA128" s="15">
        <v>2016</v>
      </c>
      <c r="AB128" s="48"/>
      <c r="AC128" s="48"/>
      <c r="AD128" s="48"/>
      <c r="AE128" s="1"/>
      <c r="AF128" s="1"/>
    </row>
    <row r="129" spans="1:28" ht="42.75" x14ac:dyDescent="0.25">
      <c r="A129" s="63" t="s">
        <v>25</v>
      </c>
      <c r="B129" s="63" t="s">
        <v>25</v>
      </c>
      <c r="C129" s="63" t="s">
        <v>25</v>
      </c>
      <c r="D129" s="63" t="s">
        <v>25</v>
      </c>
      <c r="E129" s="63" t="s">
        <v>35</v>
      </c>
      <c r="F129" s="63" t="s">
        <v>25</v>
      </c>
      <c r="G129" s="63" t="s">
        <v>34</v>
      </c>
      <c r="H129" s="63" t="s">
        <v>25</v>
      </c>
      <c r="I129" s="63" t="s">
        <v>33</v>
      </c>
      <c r="J129" s="63" t="s">
        <v>26</v>
      </c>
      <c r="K129" s="63" t="s">
        <v>25</v>
      </c>
      <c r="L129" s="63" t="s">
        <v>35</v>
      </c>
      <c r="M129" s="63" t="s">
        <v>25</v>
      </c>
      <c r="N129" s="63" t="s">
        <v>25</v>
      </c>
      <c r="O129" s="63" t="s">
        <v>25</v>
      </c>
      <c r="P129" s="63" t="s">
        <v>25</v>
      </c>
      <c r="Q129" s="63" t="s">
        <v>25</v>
      </c>
      <c r="R129" s="64" t="s">
        <v>42</v>
      </c>
      <c r="S129" s="28" t="s">
        <v>61</v>
      </c>
      <c r="T129" s="16">
        <f>T131</f>
        <v>92414.1</v>
      </c>
      <c r="U129" s="16">
        <f>U131+U153+U157+U161</f>
        <v>32085.7</v>
      </c>
      <c r="V129" s="16">
        <f>V131</f>
        <v>15457</v>
      </c>
      <c r="W129" s="16">
        <f>W131</f>
        <v>15457</v>
      </c>
      <c r="X129" s="16">
        <f>X131</f>
        <v>15457</v>
      </c>
      <c r="Y129" s="16">
        <f>Y131</f>
        <v>15457</v>
      </c>
      <c r="Z129" s="16">
        <f t="shared" si="17"/>
        <v>186327.8</v>
      </c>
      <c r="AA129" s="28">
        <v>2020</v>
      </c>
    </row>
    <row r="130" spans="1:28" ht="44.25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39" t="s">
        <v>138</v>
      </c>
      <c r="S130" s="15" t="s">
        <v>62</v>
      </c>
      <c r="T130" s="8">
        <f>T138+T142+T146+T150</f>
        <v>58.2</v>
      </c>
      <c r="U130" s="8">
        <f>U134+U156+(U160/1000)+(873.3/1000)</f>
        <v>26.865300000000005</v>
      </c>
      <c r="V130" s="8">
        <f>V138+V142+V146+V150</f>
        <v>10.5</v>
      </c>
      <c r="W130" s="8">
        <f>W138+W142+W146+W150</f>
        <v>10.5</v>
      </c>
      <c r="X130" s="8">
        <f>X138+X142+X146+X150</f>
        <v>10.5</v>
      </c>
      <c r="Y130" s="8">
        <f>Y138+Y142+Y146+Y150</f>
        <v>10.5</v>
      </c>
      <c r="Z130" s="5">
        <f t="shared" si="17"/>
        <v>127.06530000000001</v>
      </c>
      <c r="AA130" s="15">
        <v>2020</v>
      </c>
    </row>
    <row r="131" spans="1:28" ht="59.25" x14ac:dyDescent="0.25">
      <c r="A131" s="73"/>
      <c r="B131" s="73"/>
      <c r="C131" s="73"/>
      <c r="D131" s="73" t="s">
        <v>25</v>
      </c>
      <c r="E131" s="73" t="s">
        <v>35</v>
      </c>
      <c r="F131" s="73" t="s">
        <v>25</v>
      </c>
      <c r="G131" s="73" t="s">
        <v>34</v>
      </c>
      <c r="H131" s="73" t="s">
        <v>25</v>
      </c>
      <c r="I131" s="73" t="s">
        <v>33</v>
      </c>
      <c r="J131" s="73" t="s">
        <v>26</v>
      </c>
      <c r="K131" s="73" t="s">
        <v>25</v>
      </c>
      <c r="L131" s="73" t="s">
        <v>25</v>
      </c>
      <c r="M131" s="73" t="s">
        <v>25</v>
      </c>
      <c r="N131" s="73" t="s">
        <v>25</v>
      </c>
      <c r="O131" s="73" t="s">
        <v>25</v>
      </c>
      <c r="P131" s="73" t="s">
        <v>25</v>
      </c>
      <c r="Q131" s="73" t="s">
        <v>25</v>
      </c>
      <c r="R131" s="78" t="s">
        <v>212</v>
      </c>
      <c r="S131" s="75" t="s">
        <v>61</v>
      </c>
      <c r="T131" s="76">
        <f t="shared" ref="T131:Y131" si="21">T132+T133</f>
        <v>92414.1</v>
      </c>
      <c r="U131" s="76">
        <f t="shared" si="21"/>
        <v>29587.5</v>
      </c>
      <c r="V131" s="76">
        <f t="shared" si="21"/>
        <v>15457</v>
      </c>
      <c r="W131" s="76">
        <f t="shared" si="21"/>
        <v>15457</v>
      </c>
      <c r="X131" s="76">
        <f t="shared" si="21"/>
        <v>15457</v>
      </c>
      <c r="Y131" s="76">
        <f t="shared" si="21"/>
        <v>15457</v>
      </c>
      <c r="Z131" s="77">
        <f t="shared" si="17"/>
        <v>183829.6</v>
      </c>
      <c r="AA131" s="75">
        <v>2020</v>
      </c>
    </row>
    <row r="132" spans="1:28" ht="60" x14ac:dyDescent="0.25">
      <c r="A132" s="73"/>
      <c r="B132" s="73"/>
      <c r="C132" s="73"/>
      <c r="D132" s="73" t="s">
        <v>25</v>
      </c>
      <c r="E132" s="73" t="s">
        <v>35</v>
      </c>
      <c r="F132" s="73" t="s">
        <v>25</v>
      </c>
      <c r="G132" s="73" t="s">
        <v>34</v>
      </c>
      <c r="H132" s="73" t="s">
        <v>25</v>
      </c>
      <c r="I132" s="73" t="s">
        <v>33</v>
      </c>
      <c r="J132" s="73" t="s">
        <v>26</v>
      </c>
      <c r="K132" s="73" t="s">
        <v>25</v>
      </c>
      <c r="L132" s="73" t="s">
        <v>35</v>
      </c>
      <c r="M132" s="73" t="s">
        <v>25</v>
      </c>
      <c r="N132" s="73" t="s">
        <v>25</v>
      </c>
      <c r="O132" s="73" t="s">
        <v>25</v>
      </c>
      <c r="P132" s="73" t="s">
        <v>25</v>
      </c>
      <c r="Q132" s="73" t="s">
        <v>25</v>
      </c>
      <c r="R132" s="74" t="s">
        <v>139</v>
      </c>
      <c r="S132" s="75" t="s">
        <v>61</v>
      </c>
      <c r="T132" s="76">
        <f t="shared" ref="T132:Z132" si="22">T136+T140+T144+T148</f>
        <v>51768.5</v>
      </c>
      <c r="U132" s="76">
        <f t="shared" si="22"/>
        <v>29587.5</v>
      </c>
      <c r="V132" s="76">
        <f t="shared" si="22"/>
        <v>15457</v>
      </c>
      <c r="W132" s="76">
        <f t="shared" si="22"/>
        <v>15457</v>
      </c>
      <c r="X132" s="76">
        <f t="shared" si="22"/>
        <v>15457</v>
      </c>
      <c r="Y132" s="76">
        <f t="shared" si="22"/>
        <v>15457</v>
      </c>
      <c r="Z132" s="77">
        <f t="shared" si="22"/>
        <v>143184</v>
      </c>
      <c r="AA132" s="75">
        <v>2020</v>
      </c>
    </row>
    <row r="133" spans="1:28" ht="60" x14ac:dyDescent="0.25">
      <c r="A133" s="73"/>
      <c r="B133" s="73"/>
      <c r="C133" s="73"/>
      <c r="D133" s="73" t="s">
        <v>25</v>
      </c>
      <c r="E133" s="73" t="s">
        <v>35</v>
      </c>
      <c r="F133" s="73" t="s">
        <v>25</v>
      </c>
      <c r="G133" s="73" t="s">
        <v>34</v>
      </c>
      <c r="H133" s="73" t="s">
        <v>25</v>
      </c>
      <c r="I133" s="73" t="s">
        <v>33</v>
      </c>
      <c r="J133" s="73" t="s">
        <v>26</v>
      </c>
      <c r="K133" s="73" t="s">
        <v>41</v>
      </c>
      <c r="L133" s="73" t="s">
        <v>37</v>
      </c>
      <c r="M133" s="73" t="s">
        <v>26</v>
      </c>
      <c r="N133" s="73" t="s">
        <v>26</v>
      </c>
      <c r="O133" s="73"/>
      <c r="P133" s="73"/>
      <c r="Q133" s="73"/>
      <c r="R133" s="74" t="s">
        <v>139</v>
      </c>
      <c r="S133" s="75" t="s">
        <v>61</v>
      </c>
      <c r="T133" s="76">
        <f>T137+T141+T145+T149</f>
        <v>40645.600000000006</v>
      </c>
      <c r="U133" s="76"/>
      <c r="V133" s="76"/>
      <c r="W133" s="76"/>
      <c r="X133" s="76"/>
      <c r="Y133" s="76"/>
      <c r="Z133" s="77">
        <f>Z137+Z141+Z145+Z149</f>
        <v>40645.600000000006</v>
      </c>
      <c r="AA133" s="75">
        <v>2015</v>
      </c>
    </row>
    <row r="134" spans="1:28" ht="60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17" t="s">
        <v>140</v>
      </c>
      <c r="S134" s="15" t="s">
        <v>62</v>
      </c>
      <c r="T134" s="8">
        <f t="shared" ref="T134:Y134" si="23">T138+T142+T146+T150</f>
        <v>58.2</v>
      </c>
      <c r="U134" s="8">
        <f>U138+U142+U146+U150</f>
        <v>24.300000000000004</v>
      </c>
      <c r="V134" s="8">
        <f t="shared" si="23"/>
        <v>10.5</v>
      </c>
      <c r="W134" s="8">
        <f t="shared" si="23"/>
        <v>10.5</v>
      </c>
      <c r="X134" s="8">
        <f t="shared" si="23"/>
        <v>10.5</v>
      </c>
      <c r="Y134" s="8">
        <f t="shared" si="23"/>
        <v>10.5</v>
      </c>
      <c r="Z134" s="5">
        <f t="shared" si="17"/>
        <v>124.5</v>
      </c>
      <c r="AA134" s="15">
        <v>2020</v>
      </c>
    </row>
    <row r="135" spans="1:28" ht="60" x14ac:dyDescent="0.25">
      <c r="A135" s="73" t="s">
        <v>25</v>
      </c>
      <c r="B135" s="73" t="s">
        <v>25</v>
      </c>
      <c r="C135" s="73" t="s">
        <v>36</v>
      </c>
      <c r="D135" s="73" t="s">
        <v>25</v>
      </c>
      <c r="E135" s="73" t="s">
        <v>35</v>
      </c>
      <c r="F135" s="73" t="s">
        <v>25</v>
      </c>
      <c r="G135" s="73" t="s">
        <v>34</v>
      </c>
      <c r="H135" s="73" t="s">
        <v>25</v>
      </c>
      <c r="I135" s="73" t="s">
        <v>33</v>
      </c>
      <c r="J135" s="73" t="s">
        <v>26</v>
      </c>
      <c r="K135" s="73" t="s">
        <v>25</v>
      </c>
      <c r="L135" s="73" t="s">
        <v>25</v>
      </c>
      <c r="M135" s="73" t="s">
        <v>25</v>
      </c>
      <c r="N135" s="73" t="s">
        <v>25</v>
      </c>
      <c r="O135" s="73" t="s">
        <v>25</v>
      </c>
      <c r="P135" s="73" t="s">
        <v>25</v>
      </c>
      <c r="Q135" s="73" t="s">
        <v>25</v>
      </c>
      <c r="R135" s="74" t="s">
        <v>139</v>
      </c>
      <c r="S135" s="75" t="s">
        <v>61</v>
      </c>
      <c r="T135" s="76">
        <f t="shared" ref="T135:Y135" si="24">T136+T137</f>
        <v>25150</v>
      </c>
      <c r="U135" s="76">
        <f t="shared" si="24"/>
        <v>6538.5</v>
      </c>
      <c r="V135" s="76">
        <f t="shared" si="24"/>
        <v>3903.2</v>
      </c>
      <c r="W135" s="76">
        <f t="shared" si="24"/>
        <v>3903.2</v>
      </c>
      <c r="X135" s="76">
        <f t="shared" si="24"/>
        <v>3903.2</v>
      </c>
      <c r="Y135" s="76">
        <f t="shared" si="24"/>
        <v>3903.2</v>
      </c>
      <c r="Z135" s="77">
        <f t="shared" si="17"/>
        <v>47301.299999999988</v>
      </c>
      <c r="AA135" s="75">
        <v>2020</v>
      </c>
    </row>
    <row r="136" spans="1:28" ht="60" x14ac:dyDescent="0.25">
      <c r="A136" s="73" t="s">
        <v>25</v>
      </c>
      <c r="B136" s="73" t="s">
        <v>25</v>
      </c>
      <c r="C136" s="73" t="s">
        <v>36</v>
      </c>
      <c r="D136" s="73" t="s">
        <v>25</v>
      </c>
      <c r="E136" s="73" t="s">
        <v>35</v>
      </c>
      <c r="F136" s="73" t="s">
        <v>25</v>
      </c>
      <c r="G136" s="73" t="s">
        <v>34</v>
      </c>
      <c r="H136" s="73" t="s">
        <v>25</v>
      </c>
      <c r="I136" s="73" t="s">
        <v>33</v>
      </c>
      <c r="J136" s="73" t="s">
        <v>26</v>
      </c>
      <c r="K136" s="73" t="s">
        <v>25</v>
      </c>
      <c r="L136" s="73" t="s">
        <v>35</v>
      </c>
      <c r="M136" s="73" t="s">
        <v>25</v>
      </c>
      <c r="N136" s="73" t="s">
        <v>25</v>
      </c>
      <c r="O136" s="73" t="s">
        <v>25</v>
      </c>
      <c r="P136" s="73" t="s">
        <v>25</v>
      </c>
      <c r="Q136" s="73" t="s">
        <v>25</v>
      </c>
      <c r="R136" s="74" t="s">
        <v>139</v>
      </c>
      <c r="S136" s="75" t="s">
        <v>61</v>
      </c>
      <c r="T136" s="76">
        <v>13054.7</v>
      </c>
      <c r="U136" s="104">
        <f>8000-1708+246.5</f>
        <v>6538.5</v>
      </c>
      <c r="V136" s="76">
        <v>3903.2</v>
      </c>
      <c r="W136" s="76">
        <v>3903.2</v>
      </c>
      <c r="X136" s="76">
        <v>3903.2</v>
      </c>
      <c r="Y136" s="76">
        <v>3903.2</v>
      </c>
      <c r="Z136" s="77">
        <f t="shared" si="17"/>
        <v>35206</v>
      </c>
      <c r="AA136" s="75">
        <v>2020</v>
      </c>
      <c r="AB136" s="47"/>
    </row>
    <row r="137" spans="1:28" ht="60" x14ac:dyDescent="0.25">
      <c r="A137" s="73" t="s">
        <v>25</v>
      </c>
      <c r="B137" s="73" t="s">
        <v>25</v>
      </c>
      <c r="C137" s="73" t="s">
        <v>36</v>
      </c>
      <c r="D137" s="73" t="s">
        <v>25</v>
      </c>
      <c r="E137" s="73" t="s">
        <v>35</v>
      </c>
      <c r="F137" s="73" t="s">
        <v>25</v>
      </c>
      <c r="G137" s="73" t="s">
        <v>34</v>
      </c>
      <c r="H137" s="73" t="s">
        <v>25</v>
      </c>
      <c r="I137" s="73" t="s">
        <v>33</v>
      </c>
      <c r="J137" s="73" t="s">
        <v>26</v>
      </c>
      <c r="K137" s="73" t="s">
        <v>41</v>
      </c>
      <c r="L137" s="73" t="s">
        <v>37</v>
      </c>
      <c r="M137" s="73" t="s">
        <v>26</v>
      </c>
      <c r="N137" s="73" t="s">
        <v>26</v>
      </c>
      <c r="O137" s="73"/>
      <c r="P137" s="73"/>
      <c r="Q137" s="73"/>
      <c r="R137" s="74" t="s">
        <v>139</v>
      </c>
      <c r="S137" s="75" t="s">
        <v>61</v>
      </c>
      <c r="T137" s="76">
        <v>12095.3</v>
      </c>
      <c r="U137" s="76"/>
      <c r="V137" s="76"/>
      <c r="W137" s="76"/>
      <c r="X137" s="76"/>
      <c r="Y137" s="76"/>
      <c r="Z137" s="77">
        <f t="shared" si="17"/>
        <v>12095.3</v>
      </c>
      <c r="AA137" s="75">
        <v>2015</v>
      </c>
      <c r="AB137" s="47"/>
    </row>
    <row r="138" spans="1:28" ht="60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17" t="s">
        <v>141</v>
      </c>
      <c r="S138" s="15" t="s">
        <v>62</v>
      </c>
      <c r="T138" s="8">
        <v>15.5</v>
      </c>
      <c r="U138" s="8">
        <v>5.6</v>
      </c>
      <c r="V138" s="8">
        <v>2.9</v>
      </c>
      <c r="W138" s="8">
        <v>2.9</v>
      </c>
      <c r="X138" s="8">
        <v>2.9</v>
      </c>
      <c r="Y138" s="8">
        <v>2.9</v>
      </c>
      <c r="Z138" s="5">
        <f t="shared" si="17"/>
        <v>32.699999999999996</v>
      </c>
      <c r="AA138" s="15">
        <v>2020</v>
      </c>
    </row>
    <row r="139" spans="1:28" ht="60" x14ac:dyDescent="0.25">
      <c r="A139" s="73" t="s">
        <v>25</v>
      </c>
      <c r="B139" s="73" t="s">
        <v>25</v>
      </c>
      <c r="C139" s="73" t="s">
        <v>35</v>
      </c>
      <c r="D139" s="73" t="s">
        <v>25</v>
      </c>
      <c r="E139" s="73" t="s">
        <v>35</v>
      </c>
      <c r="F139" s="73" t="s">
        <v>25</v>
      </c>
      <c r="G139" s="73" t="s">
        <v>34</v>
      </c>
      <c r="H139" s="73" t="s">
        <v>25</v>
      </c>
      <c r="I139" s="73" t="s">
        <v>33</v>
      </c>
      <c r="J139" s="73" t="s">
        <v>26</v>
      </c>
      <c r="K139" s="73" t="s">
        <v>25</v>
      </c>
      <c r="L139" s="73" t="s">
        <v>25</v>
      </c>
      <c r="M139" s="73" t="s">
        <v>25</v>
      </c>
      <c r="N139" s="73" t="s">
        <v>25</v>
      </c>
      <c r="O139" s="73" t="s">
        <v>25</v>
      </c>
      <c r="P139" s="73" t="s">
        <v>25</v>
      </c>
      <c r="Q139" s="73" t="s">
        <v>25</v>
      </c>
      <c r="R139" s="74" t="s">
        <v>139</v>
      </c>
      <c r="S139" s="75" t="s">
        <v>61</v>
      </c>
      <c r="T139" s="76">
        <f>T140+T141</f>
        <v>24446.9</v>
      </c>
      <c r="U139" s="76">
        <f t="shared" ref="U139:Z139" si="25">U140+U141</f>
        <v>7049</v>
      </c>
      <c r="V139" s="76">
        <f t="shared" si="25"/>
        <v>3903.2</v>
      </c>
      <c r="W139" s="76">
        <f t="shared" si="25"/>
        <v>3903.2</v>
      </c>
      <c r="X139" s="76">
        <f t="shared" si="25"/>
        <v>3903.2</v>
      </c>
      <c r="Y139" s="76">
        <f t="shared" si="25"/>
        <v>3903.2</v>
      </c>
      <c r="Z139" s="77">
        <f t="shared" si="25"/>
        <v>47108.7</v>
      </c>
      <c r="AA139" s="75">
        <v>2020</v>
      </c>
    </row>
    <row r="140" spans="1:28" ht="60" x14ac:dyDescent="0.25">
      <c r="A140" s="73" t="s">
        <v>25</v>
      </c>
      <c r="B140" s="73" t="s">
        <v>25</v>
      </c>
      <c r="C140" s="73" t="s">
        <v>35</v>
      </c>
      <c r="D140" s="73" t="s">
        <v>25</v>
      </c>
      <c r="E140" s="73" t="s">
        <v>35</v>
      </c>
      <c r="F140" s="73" t="s">
        <v>25</v>
      </c>
      <c r="G140" s="73" t="s">
        <v>34</v>
      </c>
      <c r="H140" s="73" t="s">
        <v>25</v>
      </c>
      <c r="I140" s="73" t="s">
        <v>33</v>
      </c>
      <c r="J140" s="73" t="s">
        <v>26</v>
      </c>
      <c r="K140" s="73" t="s">
        <v>25</v>
      </c>
      <c r="L140" s="73" t="s">
        <v>35</v>
      </c>
      <c r="M140" s="73" t="s">
        <v>25</v>
      </c>
      <c r="N140" s="73" t="s">
        <v>25</v>
      </c>
      <c r="O140" s="73" t="s">
        <v>25</v>
      </c>
      <c r="P140" s="73" t="s">
        <v>25</v>
      </c>
      <c r="Q140" s="73" t="s">
        <v>25</v>
      </c>
      <c r="R140" s="74" t="s">
        <v>139</v>
      </c>
      <c r="S140" s="75" t="s">
        <v>61</v>
      </c>
      <c r="T140" s="76">
        <f>4500+8038.2</f>
        <v>12538.2</v>
      </c>
      <c r="U140" s="104">
        <f>8000-951</f>
        <v>7049</v>
      </c>
      <c r="V140" s="76">
        <v>3903.2</v>
      </c>
      <c r="W140" s="76">
        <v>3903.2</v>
      </c>
      <c r="X140" s="76">
        <v>3903.2</v>
      </c>
      <c r="Y140" s="76">
        <v>3903.2</v>
      </c>
      <c r="Z140" s="77">
        <f t="shared" si="17"/>
        <v>35200</v>
      </c>
      <c r="AA140" s="75">
        <v>2020</v>
      </c>
    </row>
    <row r="141" spans="1:28" ht="60" x14ac:dyDescent="0.25">
      <c r="A141" s="73" t="s">
        <v>25</v>
      </c>
      <c r="B141" s="73" t="s">
        <v>25</v>
      </c>
      <c r="C141" s="73" t="s">
        <v>35</v>
      </c>
      <c r="D141" s="73" t="s">
        <v>25</v>
      </c>
      <c r="E141" s="73" t="s">
        <v>35</v>
      </c>
      <c r="F141" s="73" t="s">
        <v>25</v>
      </c>
      <c r="G141" s="73" t="s">
        <v>34</v>
      </c>
      <c r="H141" s="73" t="s">
        <v>25</v>
      </c>
      <c r="I141" s="73" t="s">
        <v>33</v>
      </c>
      <c r="J141" s="73" t="s">
        <v>26</v>
      </c>
      <c r="K141" s="73" t="s">
        <v>41</v>
      </c>
      <c r="L141" s="73" t="s">
        <v>37</v>
      </c>
      <c r="M141" s="73" t="s">
        <v>26</v>
      </c>
      <c r="N141" s="73" t="s">
        <v>26</v>
      </c>
      <c r="O141" s="73"/>
      <c r="P141" s="73"/>
      <c r="Q141" s="73"/>
      <c r="R141" s="74" t="s">
        <v>139</v>
      </c>
      <c r="S141" s="75" t="s">
        <v>61</v>
      </c>
      <c r="T141" s="76">
        <v>11908.7</v>
      </c>
      <c r="U141" s="76"/>
      <c r="V141" s="76"/>
      <c r="W141" s="76"/>
      <c r="X141" s="76"/>
      <c r="Y141" s="76"/>
      <c r="Z141" s="77">
        <f t="shared" si="17"/>
        <v>11908.7</v>
      </c>
      <c r="AA141" s="75">
        <v>2015</v>
      </c>
    </row>
    <row r="142" spans="1:28" ht="60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17" t="s">
        <v>142</v>
      </c>
      <c r="S142" s="15" t="s">
        <v>62</v>
      </c>
      <c r="T142" s="8">
        <f>15.5+2.1</f>
        <v>17.600000000000001</v>
      </c>
      <c r="U142" s="8">
        <v>5.7</v>
      </c>
      <c r="V142" s="8">
        <v>2.4</v>
      </c>
      <c r="W142" s="8">
        <v>2.4</v>
      </c>
      <c r="X142" s="8">
        <v>2.4</v>
      </c>
      <c r="Y142" s="8">
        <v>2.4</v>
      </c>
      <c r="Z142" s="5">
        <f t="shared" si="17"/>
        <v>32.9</v>
      </c>
      <c r="AA142" s="15">
        <v>2020</v>
      </c>
    </row>
    <row r="143" spans="1:28" ht="60" x14ac:dyDescent="0.25">
      <c r="A143" s="73" t="s">
        <v>25</v>
      </c>
      <c r="B143" s="73" t="s">
        <v>25</v>
      </c>
      <c r="C143" s="73" t="s">
        <v>32</v>
      </c>
      <c r="D143" s="73" t="s">
        <v>25</v>
      </c>
      <c r="E143" s="73" t="s">
        <v>35</v>
      </c>
      <c r="F143" s="73" t="s">
        <v>25</v>
      </c>
      <c r="G143" s="73" t="s">
        <v>34</v>
      </c>
      <c r="H143" s="73" t="s">
        <v>25</v>
      </c>
      <c r="I143" s="73" t="s">
        <v>33</v>
      </c>
      <c r="J143" s="73" t="s">
        <v>26</v>
      </c>
      <c r="K143" s="73" t="s">
        <v>25</v>
      </c>
      <c r="L143" s="73" t="s">
        <v>25</v>
      </c>
      <c r="M143" s="73" t="s">
        <v>25</v>
      </c>
      <c r="N143" s="73" t="s">
        <v>25</v>
      </c>
      <c r="O143" s="73" t="s">
        <v>25</v>
      </c>
      <c r="P143" s="73" t="s">
        <v>25</v>
      </c>
      <c r="Q143" s="73" t="s">
        <v>25</v>
      </c>
      <c r="R143" s="74" t="s">
        <v>139</v>
      </c>
      <c r="S143" s="75" t="s">
        <v>61</v>
      </c>
      <c r="T143" s="76">
        <f>T144+T145</f>
        <v>19965</v>
      </c>
      <c r="U143" s="76">
        <f t="shared" ref="U143:Z143" si="26">U144+U145</f>
        <v>8000</v>
      </c>
      <c r="V143" s="76">
        <f t="shared" si="26"/>
        <v>5412.4</v>
      </c>
      <c r="W143" s="76">
        <f t="shared" si="26"/>
        <v>5412.4</v>
      </c>
      <c r="X143" s="76">
        <f t="shared" si="26"/>
        <v>5412.4</v>
      </c>
      <c r="Y143" s="76">
        <f t="shared" si="26"/>
        <v>5412.4</v>
      </c>
      <c r="Z143" s="77">
        <f t="shared" si="26"/>
        <v>49614.600000000006</v>
      </c>
      <c r="AA143" s="75">
        <v>2020</v>
      </c>
    </row>
    <row r="144" spans="1:28" ht="60" x14ac:dyDescent="0.25">
      <c r="A144" s="73" t="s">
        <v>25</v>
      </c>
      <c r="B144" s="73" t="s">
        <v>25</v>
      </c>
      <c r="C144" s="73" t="s">
        <v>32</v>
      </c>
      <c r="D144" s="73" t="s">
        <v>25</v>
      </c>
      <c r="E144" s="73" t="s">
        <v>35</v>
      </c>
      <c r="F144" s="73" t="s">
        <v>25</v>
      </c>
      <c r="G144" s="73" t="s">
        <v>34</v>
      </c>
      <c r="H144" s="73" t="s">
        <v>25</v>
      </c>
      <c r="I144" s="73" t="s">
        <v>33</v>
      </c>
      <c r="J144" s="73" t="s">
        <v>26</v>
      </c>
      <c r="K144" s="73" t="s">
        <v>25</v>
      </c>
      <c r="L144" s="73" t="s">
        <v>35</v>
      </c>
      <c r="M144" s="73" t="s">
        <v>25</v>
      </c>
      <c r="N144" s="73" t="s">
        <v>25</v>
      </c>
      <c r="O144" s="73" t="s">
        <v>25</v>
      </c>
      <c r="P144" s="73" t="s">
        <v>25</v>
      </c>
      <c r="Q144" s="73" t="s">
        <v>25</v>
      </c>
      <c r="R144" s="74" t="s">
        <v>139</v>
      </c>
      <c r="S144" s="75" t="s">
        <v>61</v>
      </c>
      <c r="T144" s="76">
        <f>6240+5854.1</f>
        <v>12094.1</v>
      </c>
      <c r="U144" s="76">
        <v>8000</v>
      </c>
      <c r="V144" s="76">
        <v>5412.4</v>
      </c>
      <c r="W144" s="76">
        <v>5412.4</v>
      </c>
      <c r="X144" s="76">
        <v>5412.4</v>
      </c>
      <c r="Y144" s="76">
        <v>5412.4</v>
      </c>
      <c r="Z144" s="77">
        <f t="shared" si="17"/>
        <v>41743.700000000004</v>
      </c>
      <c r="AA144" s="75">
        <v>2020</v>
      </c>
    </row>
    <row r="145" spans="1:32" ht="60" x14ac:dyDescent="0.25">
      <c r="A145" s="73" t="s">
        <v>25</v>
      </c>
      <c r="B145" s="73" t="s">
        <v>25</v>
      </c>
      <c r="C145" s="73" t="s">
        <v>32</v>
      </c>
      <c r="D145" s="73" t="s">
        <v>25</v>
      </c>
      <c r="E145" s="73" t="s">
        <v>35</v>
      </c>
      <c r="F145" s="73" t="s">
        <v>25</v>
      </c>
      <c r="G145" s="73" t="s">
        <v>34</v>
      </c>
      <c r="H145" s="73" t="s">
        <v>25</v>
      </c>
      <c r="I145" s="73" t="s">
        <v>33</v>
      </c>
      <c r="J145" s="73" t="s">
        <v>26</v>
      </c>
      <c r="K145" s="73" t="s">
        <v>41</v>
      </c>
      <c r="L145" s="73" t="s">
        <v>37</v>
      </c>
      <c r="M145" s="73" t="s">
        <v>26</v>
      </c>
      <c r="N145" s="73" t="s">
        <v>26</v>
      </c>
      <c r="O145" s="73"/>
      <c r="P145" s="73"/>
      <c r="Q145" s="73"/>
      <c r="R145" s="74" t="s">
        <v>139</v>
      </c>
      <c r="S145" s="75" t="s">
        <v>61</v>
      </c>
      <c r="T145" s="76">
        <v>7870.9</v>
      </c>
      <c r="U145" s="76"/>
      <c r="V145" s="76"/>
      <c r="W145" s="76"/>
      <c r="X145" s="76"/>
      <c r="Y145" s="76"/>
      <c r="Z145" s="77">
        <f t="shared" si="17"/>
        <v>7870.9</v>
      </c>
      <c r="AA145" s="75">
        <v>2015</v>
      </c>
    </row>
    <row r="146" spans="1:32" ht="60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17" t="s">
        <v>143</v>
      </c>
      <c r="S146" s="15" t="s">
        <v>62</v>
      </c>
      <c r="T146" s="8">
        <f>3.9+3.4</f>
        <v>7.3</v>
      </c>
      <c r="U146" s="8">
        <v>7.4</v>
      </c>
      <c r="V146" s="8">
        <v>3.4</v>
      </c>
      <c r="W146" s="8">
        <v>3.4</v>
      </c>
      <c r="X146" s="8">
        <v>3.4</v>
      </c>
      <c r="Y146" s="8">
        <v>3.4</v>
      </c>
      <c r="Z146" s="5">
        <f t="shared" si="17"/>
        <v>28.299999999999994</v>
      </c>
      <c r="AA146" s="15">
        <v>2020</v>
      </c>
    </row>
    <row r="147" spans="1:32" ht="60" x14ac:dyDescent="0.25">
      <c r="A147" s="73" t="s">
        <v>25</v>
      </c>
      <c r="B147" s="73" t="s">
        <v>25</v>
      </c>
      <c r="C147" s="73" t="s">
        <v>37</v>
      </c>
      <c r="D147" s="73" t="s">
        <v>25</v>
      </c>
      <c r="E147" s="73" t="s">
        <v>35</v>
      </c>
      <c r="F147" s="73" t="s">
        <v>25</v>
      </c>
      <c r="G147" s="73" t="s">
        <v>34</v>
      </c>
      <c r="H147" s="73" t="s">
        <v>25</v>
      </c>
      <c r="I147" s="73" t="s">
        <v>33</v>
      </c>
      <c r="J147" s="73" t="s">
        <v>26</v>
      </c>
      <c r="K147" s="73" t="s">
        <v>25</v>
      </c>
      <c r="L147" s="73" t="s">
        <v>25</v>
      </c>
      <c r="M147" s="73" t="s">
        <v>25</v>
      </c>
      <c r="N147" s="73" t="s">
        <v>25</v>
      </c>
      <c r="O147" s="73" t="s">
        <v>25</v>
      </c>
      <c r="P147" s="73" t="s">
        <v>25</v>
      </c>
      <c r="Q147" s="73" t="s">
        <v>25</v>
      </c>
      <c r="R147" s="74" t="s">
        <v>139</v>
      </c>
      <c r="S147" s="75" t="s">
        <v>61</v>
      </c>
      <c r="T147" s="76">
        <f>T148+T149</f>
        <v>22852.199999999997</v>
      </c>
      <c r="U147" s="76">
        <f t="shared" ref="U147:Z147" si="27">U148+U149</f>
        <v>8000</v>
      </c>
      <c r="V147" s="76">
        <f t="shared" si="27"/>
        <v>2238.1999999999998</v>
      </c>
      <c r="W147" s="76">
        <f t="shared" si="27"/>
        <v>2238.1999999999998</v>
      </c>
      <c r="X147" s="76">
        <f t="shared" si="27"/>
        <v>2238.1999999999998</v>
      </c>
      <c r="Y147" s="76">
        <f t="shared" si="27"/>
        <v>2238.1999999999998</v>
      </c>
      <c r="Z147" s="77">
        <f t="shared" si="27"/>
        <v>39805</v>
      </c>
      <c r="AA147" s="75">
        <v>2020</v>
      </c>
    </row>
    <row r="148" spans="1:32" s="1" customFormat="1" ht="60" x14ac:dyDescent="0.25">
      <c r="A148" s="73" t="s">
        <v>25</v>
      </c>
      <c r="B148" s="73" t="s">
        <v>25</v>
      </c>
      <c r="C148" s="73" t="s">
        <v>37</v>
      </c>
      <c r="D148" s="73" t="s">
        <v>25</v>
      </c>
      <c r="E148" s="73" t="s">
        <v>35</v>
      </c>
      <c r="F148" s="73" t="s">
        <v>25</v>
      </c>
      <c r="G148" s="73" t="s">
        <v>34</v>
      </c>
      <c r="H148" s="73" t="s">
        <v>25</v>
      </c>
      <c r="I148" s="73" t="s">
        <v>33</v>
      </c>
      <c r="J148" s="73" t="s">
        <v>26</v>
      </c>
      <c r="K148" s="73" t="s">
        <v>25</v>
      </c>
      <c r="L148" s="73" t="s">
        <v>35</v>
      </c>
      <c r="M148" s="73" t="s">
        <v>25</v>
      </c>
      <c r="N148" s="73" t="s">
        <v>25</v>
      </c>
      <c r="O148" s="73" t="s">
        <v>25</v>
      </c>
      <c r="P148" s="73" t="s">
        <v>25</v>
      </c>
      <c r="Q148" s="73" t="s">
        <v>25</v>
      </c>
      <c r="R148" s="74" t="s">
        <v>139</v>
      </c>
      <c r="S148" s="75" t="s">
        <v>61</v>
      </c>
      <c r="T148" s="76">
        <f>2580.4+9582.8+1918.3</f>
        <v>14081.499999999998</v>
      </c>
      <c r="U148" s="76">
        <v>8000</v>
      </c>
      <c r="V148" s="76">
        <v>2238.1999999999998</v>
      </c>
      <c r="W148" s="76">
        <v>2238.1999999999998</v>
      </c>
      <c r="X148" s="76">
        <v>2238.1999999999998</v>
      </c>
      <c r="Y148" s="76">
        <v>2238.1999999999998</v>
      </c>
      <c r="Z148" s="77">
        <f t="shared" si="17"/>
        <v>31034.300000000003</v>
      </c>
      <c r="AA148" s="75">
        <v>2020</v>
      </c>
      <c r="AB148" s="47"/>
      <c r="AC148" s="48"/>
      <c r="AD148" s="48"/>
    </row>
    <row r="149" spans="1:32" s="1" customFormat="1" ht="60" x14ac:dyDescent="0.25">
      <c r="A149" s="73" t="s">
        <v>25</v>
      </c>
      <c r="B149" s="73" t="s">
        <v>25</v>
      </c>
      <c r="C149" s="73" t="s">
        <v>37</v>
      </c>
      <c r="D149" s="73" t="s">
        <v>25</v>
      </c>
      <c r="E149" s="73" t="s">
        <v>35</v>
      </c>
      <c r="F149" s="73" t="s">
        <v>25</v>
      </c>
      <c r="G149" s="73" t="s">
        <v>34</v>
      </c>
      <c r="H149" s="73" t="s">
        <v>25</v>
      </c>
      <c r="I149" s="73" t="s">
        <v>33</v>
      </c>
      <c r="J149" s="73" t="s">
        <v>26</v>
      </c>
      <c r="K149" s="73" t="s">
        <v>41</v>
      </c>
      <c r="L149" s="73" t="s">
        <v>37</v>
      </c>
      <c r="M149" s="73" t="s">
        <v>26</v>
      </c>
      <c r="N149" s="73" t="s">
        <v>26</v>
      </c>
      <c r="O149" s="73"/>
      <c r="P149" s="73"/>
      <c r="Q149" s="73"/>
      <c r="R149" s="74" t="s">
        <v>139</v>
      </c>
      <c r="S149" s="75" t="s">
        <v>61</v>
      </c>
      <c r="T149" s="76">
        <v>8770.7000000000007</v>
      </c>
      <c r="U149" s="76"/>
      <c r="V149" s="76"/>
      <c r="W149" s="76"/>
      <c r="X149" s="76"/>
      <c r="Y149" s="76"/>
      <c r="Z149" s="77">
        <f t="shared" si="17"/>
        <v>8770.7000000000007</v>
      </c>
      <c r="AA149" s="75">
        <v>2015</v>
      </c>
      <c r="AB149" s="47"/>
      <c r="AC149" s="48"/>
      <c r="AD149" s="48"/>
    </row>
    <row r="150" spans="1:32" ht="60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17" t="s">
        <v>144</v>
      </c>
      <c r="S150" s="15" t="s">
        <v>62</v>
      </c>
      <c r="T150" s="8">
        <v>17.8</v>
      </c>
      <c r="U150" s="8">
        <v>5.6</v>
      </c>
      <c r="V150" s="8">
        <v>1.8</v>
      </c>
      <c r="W150" s="8">
        <v>1.8</v>
      </c>
      <c r="X150" s="8">
        <v>1.8</v>
      </c>
      <c r="Y150" s="8">
        <v>1.8</v>
      </c>
      <c r="Z150" s="5">
        <f t="shared" si="17"/>
        <v>30.6</v>
      </c>
      <c r="AA150" s="15">
        <v>2020</v>
      </c>
    </row>
    <row r="151" spans="1:32" ht="60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4" t="s">
        <v>50</v>
      </c>
      <c r="S151" s="75" t="s">
        <v>47</v>
      </c>
      <c r="T151" s="79">
        <v>1</v>
      </c>
      <c r="U151" s="79">
        <v>1</v>
      </c>
      <c r="V151" s="79">
        <v>1</v>
      </c>
      <c r="W151" s="79">
        <v>1</v>
      </c>
      <c r="X151" s="79">
        <v>1</v>
      </c>
      <c r="Y151" s="79">
        <v>1</v>
      </c>
      <c r="Z151" s="79">
        <v>1</v>
      </c>
      <c r="AA151" s="75">
        <v>2020</v>
      </c>
    </row>
    <row r="152" spans="1:32" s="65" customFormat="1" ht="30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17" t="s">
        <v>51</v>
      </c>
      <c r="S152" s="15" t="s">
        <v>57</v>
      </c>
      <c r="T152" s="21">
        <f>15+12+42+10</f>
        <v>79</v>
      </c>
      <c r="U152" s="21">
        <f>4+10+28+3</f>
        <v>45</v>
      </c>
      <c r="V152" s="21">
        <v>11</v>
      </c>
      <c r="W152" s="21">
        <v>11</v>
      </c>
      <c r="X152" s="21">
        <v>11</v>
      </c>
      <c r="Y152" s="21">
        <v>11</v>
      </c>
      <c r="Z152" s="6">
        <f t="shared" si="17"/>
        <v>168</v>
      </c>
      <c r="AA152" s="15">
        <v>2020</v>
      </c>
      <c r="AB152" s="42"/>
      <c r="AC152" s="42"/>
      <c r="AD152" s="42"/>
      <c r="AE152" s="43"/>
      <c r="AF152" s="43"/>
    </row>
    <row r="153" spans="1:32" s="65" customFormat="1" ht="45" x14ac:dyDescent="0.25">
      <c r="A153" s="73" t="s">
        <v>25</v>
      </c>
      <c r="B153" s="73" t="s">
        <v>25</v>
      </c>
      <c r="C153" s="73" t="s">
        <v>32</v>
      </c>
      <c r="D153" s="73" t="s">
        <v>25</v>
      </c>
      <c r="E153" s="73" t="s">
        <v>35</v>
      </c>
      <c r="F153" s="73" t="s">
        <v>25</v>
      </c>
      <c r="G153" s="73" t="s">
        <v>34</v>
      </c>
      <c r="H153" s="73" t="s">
        <v>25</v>
      </c>
      <c r="I153" s="73" t="s">
        <v>33</v>
      </c>
      <c r="J153" s="73" t="s">
        <v>26</v>
      </c>
      <c r="K153" s="73" t="s">
        <v>25</v>
      </c>
      <c r="L153" s="73" t="s">
        <v>25</v>
      </c>
      <c r="M153" s="73" t="s">
        <v>25</v>
      </c>
      <c r="N153" s="73" t="s">
        <v>25</v>
      </c>
      <c r="O153" s="73" t="s">
        <v>25</v>
      </c>
      <c r="P153" s="73" t="s">
        <v>25</v>
      </c>
      <c r="Q153" s="73" t="s">
        <v>25</v>
      </c>
      <c r="R153" s="74" t="s">
        <v>200</v>
      </c>
      <c r="S153" s="75" t="s">
        <v>61</v>
      </c>
      <c r="T153" s="79"/>
      <c r="U153" s="77">
        <f>U154+U155</f>
        <v>1005</v>
      </c>
      <c r="V153" s="84"/>
      <c r="W153" s="84"/>
      <c r="X153" s="84"/>
      <c r="Y153" s="84"/>
      <c r="Z153" s="77">
        <f t="shared" ref="Z153:Z164" si="28">U153</f>
        <v>1005</v>
      </c>
      <c r="AA153" s="75">
        <v>2016</v>
      </c>
      <c r="AB153" s="42"/>
      <c r="AC153" s="42"/>
      <c r="AD153" s="42"/>
      <c r="AE153" s="43"/>
      <c r="AF153" s="43"/>
    </row>
    <row r="154" spans="1:32" s="65" customFormat="1" ht="45" x14ac:dyDescent="0.25">
      <c r="A154" s="73" t="s">
        <v>25</v>
      </c>
      <c r="B154" s="73" t="s">
        <v>25</v>
      </c>
      <c r="C154" s="73" t="s">
        <v>32</v>
      </c>
      <c r="D154" s="73" t="s">
        <v>25</v>
      </c>
      <c r="E154" s="73" t="s">
        <v>35</v>
      </c>
      <c r="F154" s="73" t="s">
        <v>25</v>
      </c>
      <c r="G154" s="73" t="s">
        <v>34</v>
      </c>
      <c r="H154" s="73" t="s">
        <v>25</v>
      </c>
      <c r="I154" s="73" t="s">
        <v>33</v>
      </c>
      <c r="J154" s="73" t="s">
        <v>26</v>
      </c>
      <c r="K154" s="73" t="s">
        <v>25</v>
      </c>
      <c r="L154" s="73" t="s">
        <v>35</v>
      </c>
      <c r="M154" s="73" t="s">
        <v>198</v>
      </c>
      <c r="N154" s="73" t="s">
        <v>25</v>
      </c>
      <c r="O154" s="73" t="s">
        <v>35</v>
      </c>
      <c r="P154" s="73" t="s">
        <v>36</v>
      </c>
      <c r="Q154" s="73" t="s">
        <v>199</v>
      </c>
      <c r="R154" s="74" t="s">
        <v>200</v>
      </c>
      <c r="S154" s="75" t="s">
        <v>61</v>
      </c>
      <c r="T154" s="79"/>
      <c r="U154" s="76">
        <f>321+232+52</f>
        <v>605</v>
      </c>
      <c r="V154" s="79"/>
      <c r="W154" s="79"/>
      <c r="X154" s="79"/>
      <c r="Y154" s="79"/>
      <c r="Z154" s="77">
        <f t="shared" si="28"/>
        <v>605</v>
      </c>
      <c r="AA154" s="75">
        <v>2016</v>
      </c>
      <c r="AB154" s="42"/>
      <c r="AC154" s="42"/>
      <c r="AD154" s="42"/>
      <c r="AE154" s="43"/>
      <c r="AF154" s="43"/>
    </row>
    <row r="155" spans="1:32" s="65" customFormat="1" ht="45" x14ac:dyDescent="0.25">
      <c r="A155" s="73" t="s">
        <v>25</v>
      </c>
      <c r="B155" s="73" t="s">
        <v>25</v>
      </c>
      <c r="C155" s="73" t="s">
        <v>32</v>
      </c>
      <c r="D155" s="73" t="s">
        <v>25</v>
      </c>
      <c r="E155" s="73" t="s">
        <v>35</v>
      </c>
      <c r="F155" s="73" t="s">
        <v>25</v>
      </c>
      <c r="G155" s="73" t="s">
        <v>34</v>
      </c>
      <c r="H155" s="73" t="s">
        <v>25</v>
      </c>
      <c r="I155" s="73" t="s">
        <v>33</v>
      </c>
      <c r="J155" s="73" t="s">
        <v>26</v>
      </c>
      <c r="K155" s="73" t="s">
        <v>25</v>
      </c>
      <c r="L155" s="73" t="s">
        <v>35</v>
      </c>
      <c r="M155" s="73" t="s">
        <v>26</v>
      </c>
      <c r="N155" s="73" t="s">
        <v>25</v>
      </c>
      <c r="O155" s="73" t="s">
        <v>35</v>
      </c>
      <c r="P155" s="73" t="s">
        <v>36</v>
      </c>
      <c r="Q155" s="73" t="s">
        <v>199</v>
      </c>
      <c r="R155" s="74" t="s">
        <v>200</v>
      </c>
      <c r="S155" s="75" t="s">
        <v>61</v>
      </c>
      <c r="T155" s="79"/>
      <c r="U155" s="76">
        <v>400</v>
      </c>
      <c r="V155" s="79"/>
      <c r="W155" s="79"/>
      <c r="X155" s="79"/>
      <c r="Y155" s="79"/>
      <c r="Z155" s="77">
        <f t="shared" si="28"/>
        <v>400</v>
      </c>
      <c r="AA155" s="75">
        <v>2016</v>
      </c>
      <c r="AB155" s="42"/>
      <c r="AC155" s="42"/>
      <c r="AD155" s="42"/>
      <c r="AE155" s="43"/>
      <c r="AF155" s="43"/>
    </row>
    <row r="156" spans="1:32" s="65" customFormat="1" ht="30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17" t="s">
        <v>201</v>
      </c>
      <c r="S156" s="15" t="s">
        <v>62</v>
      </c>
      <c r="T156" s="21"/>
      <c r="U156" s="8">
        <v>1.6</v>
      </c>
      <c r="V156" s="8"/>
      <c r="W156" s="8"/>
      <c r="X156" s="8"/>
      <c r="Y156" s="8"/>
      <c r="Z156" s="5">
        <f t="shared" si="28"/>
        <v>1.6</v>
      </c>
      <c r="AA156" s="15">
        <v>2016</v>
      </c>
      <c r="AB156" s="42"/>
      <c r="AC156" s="42"/>
      <c r="AD156" s="42"/>
      <c r="AE156" s="43"/>
      <c r="AF156" s="43"/>
    </row>
    <row r="157" spans="1:32" s="65" customFormat="1" ht="45" x14ac:dyDescent="0.25">
      <c r="A157" s="73" t="s">
        <v>25</v>
      </c>
      <c r="B157" s="73" t="s">
        <v>25</v>
      </c>
      <c r="C157" s="73" t="s">
        <v>32</v>
      </c>
      <c r="D157" s="73" t="s">
        <v>25</v>
      </c>
      <c r="E157" s="73" t="s">
        <v>35</v>
      </c>
      <c r="F157" s="73" t="s">
        <v>25</v>
      </c>
      <c r="G157" s="73" t="s">
        <v>34</v>
      </c>
      <c r="H157" s="73" t="s">
        <v>25</v>
      </c>
      <c r="I157" s="73" t="s">
        <v>33</v>
      </c>
      <c r="J157" s="73" t="s">
        <v>26</v>
      </c>
      <c r="K157" s="73" t="s">
        <v>25</v>
      </c>
      <c r="L157" s="73" t="s">
        <v>25</v>
      </c>
      <c r="M157" s="73" t="s">
        <v>25</v>
      </c>
      <c r="N157" s="73" t="s">
        <v>25</v>
      </c>
      <c r="O157" s="73" t="s">
        <v>25</v>
      </c>
      <c r="P157" s="73" t="s">
        <v>25</v>
      </c>
      <c r="Q157" s="73" t="s">
        <v>25</v>
      </c>
      <c r="R157" s="74" t="s">
        <v>202</v>
      </c>
      <c r="S157" s="75" t="s">
        <v>61</v>
      </c>
      <c r="T157" s="79"/>
      <c r="U157" s="77">
        <f>U158+U159</f>
        <v>207</v>
      </c>
      <c r="V157" s="84"/>
      <c r="W157" s="84"/>
      <c r="X157" s="84"/>
      <c r="Y157" s="84"/>
      <c r="Z157" s="77">
        <f t="shared" si="28"/>
        <v>207</v>
      </c>
      <c r="AA157" s="75">
        <v>2016</v>
      </c>
      <c r="AB157" s="42"/>
      <c r="AC157" s="42"/>
      <c r="AD157" s="42"/>
      <c r="AE157" s="43"/>
      <c r="AF157" s="43"/>
    </row>
    <row r="158" spans="1:32" s="65" customFormat="1" ht="45" x14ac:dyDescent="0.25">
      <c r="A158" s="73" t="s">
        <v>25</v>
      </c>
      <c r="B158" s="73" t="s">
        <v>25</v>
      </c>
      <c r="C158" s="73" t="s">
        <v>32</v>
      </c>
      <c r="D158" s="73" t="s">
        <v>25</v>
      </c>
      <c r="E158" s="73" t="s">
        <v>35</v>
      </c>
      <c r="F158" s="73" t="s">
        <v>25</v>
      </c>
      <c r="G158" s="73" t="s">
        <v>34</v>
      </c>
      <c r="H158" s="73" t="s">
        <v>25</v>
      </c>
      <c r="I158" s="73" t="s">
        <v>33</v>
      </c>
      <c r="J158" s="73" t="s">
        <v>26</v>
      </c>
      <c r="K158" s="73" t="s">
        <v>25</v>
      </c>
      <c r="L158" s="73" t="s">
        <v>35</v>
      </c>
      <c r="M158" s="73" t="s">
        <v>198</v>
      </c>
      <c r="N158" s="73" t="s">
        <v>25</v>
      </c>
      <c r="O158" s="73" t="s">
        <v>35</v>
      </c>
      <c r="P158" s="73" t="s">
        <v>36</v>
      </c>
      <c r="Q158" s="73" t="s">
        <v>199</v>
      </c>
      <c r="R158" s="74" t="s">
        <v>202</v>
      </c>
      <c r="S158" s="75" t="s">
        <v>61</v>
      </c>
      <c r="T158" s="79"/>
      <c r="U158" s="76">
        <f>65.6+41.4+17.2</f>
        <v>124.2</v>
      </c>
      <c r="V158" s="79"/>
      <c r="W158" s="79"/>
      <c r="X158" s="79"/>
      <c r="Y158" s="79"/>
      <c r="Z158" s="77">
        <f t="shared" si="28"/>
        <v>124.2</v>
      </c>
      <c r="AA158" s="75">
        <v>2016</v>
      </c>
      <c r="AB158" s="42"/>
      <c r="AC158" s="42"/>
      <c r="AD158" s="42"/>
      <c r="AE158" s="43"/>
      <c r="AF158" s="43"/>
    </row>
    <row r="159" spans="1:32" s="65" customFormat="1" ht="45" x14ac:dyDescent="0.25">
      <c r="A159" s="73" t="s">
        <v>25</v>
      </c>
      <c r="B159" s="73" t="s">
        <v>25</v>
      </c>
      <c r="C159" s="73" t="s">
        <v>32</v>
      </c>
      <c r="D159" s="73" t="s">
        <v>25</v>
      </c>
      <c r="E159" s="73" t="s">
        <v>35</v>
      </c>
      <c r="F159" s="73" t="s">
        <v>25</v>
      </c>
      <c r="G159" s="73" t="s">
        <v>34</v>
      </c>
      <c r="H159" s="73" t="s">
        <v>25</v>
      </c>
      <c r="I159" s="73" t="s">
        <v>33</v>
      </c>
      <c r="J159" s="73" t="s">
        <v>26</v>
      </c>
      <c r="K159" s="73" t="s">
        <v>25</v>
      </c>
      <c r="L159" s="73" t="s">
        <v>35</v>
      </c>
      <c r="M159" s="73" t="s">
        <v>26</v>
      </c>
      <c r="N159" s="73" t="s">
        <v>25</v>
      </c>
      <c r="O159" s="73" t="s">
        <v>35</v>
      </c>
      <c r="P159" s="73" t="s">
        <v>36</v>
      </c>
      <c r="Q159" s="73" t="s">
        <v>199</v>
      </c>
      <c r="R159" s="74" t="s">
        <v>202</v>
      </c>
      <c r="S159" s="75" t="s">
        <v>61</v>
      </c>
      <c r="T159" s="79"/>
      <c r="U159" s="76">
        <v>82.8</v>
      </c>
      <c r="V159" s="79"/>
      <c r="W159" s="79"/>
      <c r="X159" s="79"/>
      <c r="Y159" s="79"/>
      <c r="Z159" s="77">
        <f t="shared" si="28"/>
        <v>82.8</v>
      </c>
      <c r="AA159" s="75">
        <v>2016</v>
      </c>
      <c r="AB159" s="42"/>
      <c r="AC159" s="42"/>
      <c r="AD159" s="42"/>
      <c r="AE159" s="43"/>
      <c r="AF159" s="43"/>
    </row>
    <row r="160" spans="1:32" s="65" customFormat="1" ht="30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17" t="s">
        <v>203</v>
      </c>
      <c r="S160" s="15" t="s">
        <v>23</v>
      </c>
      <c r="T160" s="21"/>
      <c r="U160" s="8">
        <v>92</v>
      </c>
      <c r="V160" s="8"/>
      <c r="W160" s="8"/>
      <c r="X160" s="8"/>
      <c r="Y160" s="8"/>
      <c r="Z160" s="5">
        <f t="shared" si="28"/>
        <v>92</v>
      </c>
      <c r="AA160" s="15">
        <v>2016</v>
      </c>
      <c r="AB160" s="42"/>
      <c r="AC160" s="42"/>
      <c r="AD160" s="42"/>
      <c r="AE160" s="43"/>
      <c r="AF160" s="43"/>
    </row>
    <row r="161" spans="1:32" s="65" customFormat="1" ht="45" x14ac:dyDescent="0.25">
      <c r="A161" s="73" t="s">
        <v>25</v>
      </c>
      <c r="B161" s="73" t="s">
        <v>25</v>
      </c>
      <c r="C161" s="73" t="s">
        <v>37</v>
      </c>
      <c r="D161" s="73" t="s">
        <v>25</v>
      </c>
      <c r="E161" s="73" t="s">
        <v>35</v>
      </c>
      <c r="F161" s="73" t="s">
        <v>25</v>
      </c>
      <c r="G161" s="73" t="s">
        <v>34</v>
      </c>
      <c r="H161" s="73" t="s">
        <v>25</v>
      </c>
      <c r="I161" s="73" t="s">
        <v>33</v>
      </c>
      <c r="J161" s="73" t="s">
        <v>26</v>
      </c>
      <c r="K161" s="73" t="s">
        <v>25</v>
      </c>
      <c r="L161" s="73" t="s">
        <v>25</v>
      </c>
      <c r="M161" s="73" t="s">
        <v>25</v>
      </c>
      <c r="N161" s="73" t="s">
        <v>25</v>
      </c>
      <c r="O161" s="73" t="s">
        <v>25</v>
      </c>
      <c r="P161" s="73" t="s">
        <v>25</v>
      </c>
      <c r="Q161" s="73" t="s">
        <v>25</v>
      </c>
      <c r="R161" s="74" t="s">
        <v>204</v>
      </c>
      <c r="S161" s="75" t="s">
        <v>61</v>
      </c>
      <c r="T161" s="79"/>
      <c r="U161" s="77">
        <f>U162+U163</f>
        <v>1286.2</v>
      </c>
      <c r="V161" s="84"/>
      <c r="W161" s="84"/>
      <c r="X161" s="84"/>
      <c r="Y161" s="84"/>
      <c r="Z161" s="77">
        <f t="shared" si="28"/>
        <v>1286.2</v>
      </c>
      <c r="AA161" s="75">
        <v>2016</v>
      </c>
      <c r="AB161" s="42"/>
      <c r="AC161" s="42"/>
      <c r="AD161" s="42"/>
      <c r="AE161" s="43"/>
      <c r="AF161" s="43"/>
    </row>
    <row r="162" spans="1:32" s="65" customFormat="1" ht="45" x14ac:dyDescent="0.25">
      <c r="A162" s="73" t="s">
        <v>25</v>
      </c>
      <c r="B162" s="73" t="s">
        <v>25</v>
      </c>
      <c r="C162" s="73" t="s">
        <v>37</v>
      </c>
      <c r="D162" s="73" t="s">
        <v>25</v>
      </c>
      <c r="E162" s="73" t="s">
        <v>35</v>
      </c>
      <c r="F162" s="73" t="s">
        <v>25</v>
      </c>
      <c r="G162" s="73" t="s">
        <v>34</v>
      </c>
      <c r="H162" s="73" t="s">
        <v>25</v>
      </c>
      <c r="I162" s="73" t="s">
        <v>33</v>
      </c>
      <c r="J162" s="73" t="s">
        <v>26</v>
      </c>
      <c r="K162" s="73" t="s">
        <v>25</v>
      </c>
      <c r="L162" s="73" t="s">
        <v>35</v>
      </c>
      <c r="M162" s="73" t="s">
        <v>198</v>
      </c>
      <c r="N162" s="73" t="s">
        <v>25</v>
      </c>
      <c r="O162" s="73" t="s">
        <v>35</v>
      </c>
      <c r="P162" s="73" t="s">
        <v>36</v>
      </c>
      <c r="Q162" s="73" t="s">
        <v>199</v>
      </c>
      <c r="R162" s="74" t="s">
        <v>204</v>
      </c>
      <c r="S162" s="75" t="s">
        <v>61</v>
      </c>
      <c r="T162" s="79"/>
      <c r="U162" s="76">
        <f>400+476.2+10</f>
        <v>886.2</v>
      </c>
      <c r="V162" s="79"/>
      <c r="W162" s="79"/>
      <c r="X162" s="79"/>
      <c r="Y162" s="79"/>
      <c r="Z162" s="77">
        <f t="shared" si="28"/>
        <v>886.2</v>
      </c>
      <c r="AA162" s="75">
        <v>2016</v>
      </c>
      <c r="AB162" s="42"/>
      <c r="AC162" s="42"/>
      <c r="AD162" s="42"/>
      <c r="AE162" s="43"/>
      <c r="AF162" s="43"/>
    </row>
    <row r="163" spans="1:32" s="65" customFormat="1" ht="45" x14ac:dyDescent="0.25">
      <c r="A163" s="73" t="s">
        <v>25</v>
      </c>
      <c r="B163" s="73" t="s">
        <v>25</v>
      </c>
      <c r="C163" s="73" t="s">
        <v>37</v>
      </c>
      <c r="D163" s="73" t="s">
        <v>25</v>
      </c>
      <c r="E163" s="73" t="s">
        <v>35</v>
      </c>
      <c r="F163" s="73" t="s">
        <v>25</v>
      </c>
      <c r="G163" s="73" t="s">
        <v>34</v>
      </c>
      <c r="H163" s="73" t="s">
        <v>25</v>
      </c>
      <c r="I163" s="73" t="s">
        <v>33</v>
      </c>
      <c r="J163" s="73" t="s">
        <v>26</v>
      </c>
      <c r="K163" s="73" t="s">
        <v>25</v>
      </c>
      <c r="L163" s="73" t="s">
        <v>35</v>
      </c>
      <c r="M163" s="73" t="s">
        <v>26</v>
      </c>
      <c r="N163" s="73" t="s">
        <v>25</v>
      </c>
      <c r="O163" s="73" t="s">
        <v>35</v>
      </c>
      <c r="P163" s="73" t="s">
        <v>36</v>
      </c>
      <c r="Q163" s="73" t="s">
        <v>199</v>
      </c>
      <c r="R163" s="74" t="s">
        <v>204</v>
      </c>
      <c r="S163" s="75" t="s">
        <v>61</v>
      </c>
      <c r="T163" s="79" t="s">
        <v>209</v>
      </c>
      <c r="U163" s="76">
        <v>400</v>
      </c>
      <c r="V163" s="79"/>
      <c r="W163" s="79"/>
      <c r="X163" s="79"/>
      <c r="Y163" s="79"/>
      <c r="Z163" s="77">
        <f t="shared" si="28"/>
        <v>400</v>
      </c>
      <c r="AA163" s="75">
        <v>2016</v>
      </c>
      <c r="AB163" s="42"/>
      <c r="AC163" s="42"/>
      <c r="AD163" s="42"/>
      <c r="AE163" s="43"/>
      <c r="AF163" s="43"/>
    </row>
    <row r="164" spans="1:32" s="65" customFormat="1" ht="30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17" t="s">
        <v>206</v>
      </c>
      <c r="S164" s="15" t="s">
        <v>205</v>
      </c>
      <c r="T164" s="21"/>
      <c r="U164" s="8">
        <v>873.3</v>
      </c>
      <c r="V164" s="8"/>
      <c r="W164" s="8"/>
      <c r="X164" s="8"/>
      <c r="Y164" s="8"/>
      <c r="Z164" s="5">
        <f t="shared" si="28"/>
        <v>873.3</v>
      </c>
      <c r="AA164" s="15">
        <v>2016</v>
      </c>
      <c r="AB164" s="42"/>
      <c r="AC164" s="42"/>
      <c r="AD164" s="42"/>
      <c r="AE164" s="43"/>
      <c r="AF164" s="43"/>
    </row>
    <row r="165" spans="1:32" ht="31.9" customHeight="1" x14ac:dyDescent="0.25">
      <c r="A165" s="61" t="s">
        <v>25</v>
      </c>
      <c r="B165" s="61" t="s">
        <v>26</v>
      </c>
      <c r="C165" s="61" t="s">
        <v>27</v>
      </c>
      <c r="D165" s="61" t="s">
        <v>25</v>
      </c>
      <c r="E165" s="61" t="s">
        <v>35</v>
      </c>
      <c r="F165" s="61" t="s">
        <v>25</v>
      </c>
      <c r="G165" s="61" t="s">
        <v>33</v>
      </c>
      <c r="H165" s="67" t="s">
        <v>25</v>
      </c>
      <c r="I165" s="61" t="s">
        <v>33</v>
      </c>
      <c r="J165" s="61" t="s">
        <v>27</v>
      </c>
      <c r="K165" s="61" t="s">
        <v>25</v>
      </c>
      <c r="L165" s="61" t="s">
        <v>25</v>
      </c>
      <c r="M165" s="61" t="s">
        <v>25</v>
      </c>
      <c r="N165" s="61" t="s">
        <v>25</v>
      </c>
      <c r="O165" s="61" t="s">
        <v>25</v>
      </c>
      <c r="P165" s="61" t="s">
        <v>25</v>
      </c>
      <c r="Q165" s="61" t="s">
        <v>25</v>
      </c>
      <c r="R165" s="62" t="s">
        <v>145</v>
      </c>
      <c r="S165" s="7" t="s">
        <v>61</v>
      </c>
      <c r="T165" s="3">
        <f t="shared" ref="T165:Y165" si="29">T166</f>
        <v>613664.9</v>
      </c>
      <c r="U165" s="3">
        <f t="shared" si="29"/>
        <v>250599.9</v>
      </c>
      <c r="V165" s="3">
        <f t="shared" si="29"/>
        <v>88306.2</v>
      </c>
      <c r="W165" s="3">
        <f t="shared" si="29"/>
        <v>51367</v>
      </c>
      <c r="X165" s="3">
        <f t="shared" si="29"/>
        <v>118367</v>
      </c>
      <c r="Y165" s="3">
        <f t="shared" si="29"/>
        <v>118367</v>
      </c>
      <c r="Z165" s="3">
        <f>T165+U165+V165+W165+X165+Y165</f>
        <v>1240672</v>
      </c>
      <c r="AA165" s="7">
        <v>2020</v>
      </c>
    </row>
    <row r="166" spans="1:32" ht="42.75" x14ac:dyDescent="0.25">
      <c r="A166" s="28">
        <v>0</v>
      </c>
      <c r="B166" s="28">
        <v>1</v>
      </c>
      <c r="C166" s="28">
        <v>2</v>
      </c>
      <c r="D166" s="28">
        <v>0</v>
      </c>
      <c r="E166" s="28">
        <v>4</v>
      </c>
      <c r="F166" s="28">
        <v>0</v>
      </c>
      <c r="G166" s="28">
        <v>8</v>
      </c>
      <c r="H166" s="28">
        <v>0</v>
      </c>
      <c r="I166" s="63" t="s">
        <v>33</v>
      </c>
      <c r="J166" s="68" t="s">
        <v>27</v>
      </c>
      <c r="K166" s="68" t="s">
        <v>25</v>
      </c>
      <c r="L166" s="68" t="s">
        <v>26</v>
      </c>
      <c r="M166" s="68" t="s">
        <v>25</v>
      </c>
      <c r="N166" s="68" t="s">
        <v>25</v>
      </c>
      <c r="O166" s="68" t="s">
        <v>25</v>
      </c>
      <c r="P166" s="68" t="s">
        <v>25</v>
      </c>
      <c r="Q166" s="68" t="s">
        <v>25</v>
      </c>
      <c r="R166" s="64" t="s">
        <v>31</v>
      </c>
      <c r="S166" s="28" t="s">
        <v>61</v>
      </c>
      <c r="T166" s="16">
        <f>T169+T171+T173+T190+T195</f>
        <v>613664.9</v>
      </c>
      <c r="U166" s="16">
        <f>U169+U171+U173+U190+U195+U201</f>
        <v>250599.9</v>
      </c>
      <c r="V166" s="16">
        <f>V169+V171+V173+V191+V196+V201</f>
        <v>88306.2</v>
      </c>
      <c r="W166" s="16">
        <f>W169+W171+W173+W191+W196+W201</f>
        <v>51367</v>
      </c>
      <c r="X166" s="16">
        <f>X169+X171+X173+X191+X196+X201</f>
        <v>118367</v>
      </c>
      <c r="Y166" s="16">
        <f>Y169+Y171+Y173+Y191+Y196+Y201</f>
        <v>118367</v>
      </c>
      <c r="Z166" s="16">
        <f>T166+U166+V166+W166+X166+Y166</f>
        <v>1240672</v>
      </c>
      <c r="AA166" s="28">
        <v>2020</v>
      </c>
    </row>
    <row r="167" spans="1:32" s="22" customFormat="1" ht="4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 t="s">
        <v>146</v>
      </c>
      <c r="S167" s="15" t="s">
        <v>63</v>
      </c>
      <c r="T167" s="8">
        <v>32718</v>
      </c>
      <c r="U167" s="8">
        <v>35127.4</v>
      </c>
      <c r="V167" s="8">
        <v>35127.4</v>
      </c>
      <c r="W167" s="8">
        <v>35127.4</v>
      </c>
      <c r="X167" s="8">
        <v>35127.4</v>
      </c>
      <c r="Y167" s="8">
        <v>35127.4</v>
      </c>
      <c r="Z167" s="5">
        <f>T167+U167+V167+W167+X167+Y167</f>
        <v>208354.99999999997</v>
      </c>
      <c r="AA167" s="15">
        <v>2020</v>
      </c>
      <c r="AB167" s="48"/>
      <c r="AC167" s="48"/>
      <c r="AD167" s="48"/>
      <c r="AE167" s="1"/>
      <c r="AF167" s="1"/>
    </row>
    <row r="168" spans="1:32" s="22" customFormat="1" ht="30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 t="s">
        <v>192</v>
      </c>
      <c r="S168" s="15" t="s">
        <v>56</v>
      </c>
      <c r="T168" s="21">
        <f>T178+T179+T180+T193</f>
        <v>10</v>
      </c>
      <c r="U168" s="21"/>
      <c r="V168" s="21"/>
      <c r="W168" s="21">
        <f>W178+W179</f>
        <v>1</v>
      </c>
      <c r="X168" s="21">
        <f>X178+X179</f>
        <v>10</v>
      </c>
      <c r="Y168" s="21">
        <f>Y178+Y179</f>
        <v>10</v>
      </c>
      <c r="Z168" s="6">
        <f>Z178+Z179+Z180+Z193</f>
        <v>31</v>
      </c>
      <c r="AA168" s="15">
        <v>2020</v>
      </c>
      <c r="AB168" s="48"/>
      <c r="AC168" s="48"/>
      <c r="AD168" s="48"/>
      <c r="AE168" s="1"/>
      <c r="AF168" s="1"/>
    </row>
    <row r="169" spans="1:32" ht="45" x14ac:dyDescent="0.25">
      <c r="A169" s="75">
        <v>0</v>
      </c>
      <c r="B169" s="75">
        <v>1</v>
      </c>
      <c r="C169" s="75">
        <v>2</v>
      </c>
      <c r="D169" s="75">
        <v>0</v>
      </c>
      <c r="E169" s="75">
        <v>4</v>
      </c>
      <c r="F169" s="75">
        <v>0</v>
      </c>
      <c r="G169" s="75">
        <v>8</v>
      </c>
      <c r="H169" s="75">
        <v>0</v>
      </c>
      <c r="I169" s="75">
        <v>8</v>
      </c>
      <c r="J169" s="73" t="s">
        <v>27</v>
      </c>
      <c r="K169" s="73" t="s">
        <v>25</v>
      </c>
      <c r="L169" s="73" t="s">
        <v>26</v>
      </c>
      <c r="M169" s="73" t="s">
        <v>25</v>
      </c>
      <c r="N169" s="73" t="s">
        <v>25</v>
      </c>
      <c r="O169" s="73"/>
      <c r="P169" s="73"/>
      <c r="Q169" s="73"/>
      <c r="R169" s="74" t="s">
        <v>147</v>
      </c>
      <c r="S169" s="75" t="s">
        <v>61</v>
      </c>
      <c r="T169" s="76">
        <f>58149+62051+8731</f>
        <v>128931</v>
      </c>
      <c r="U169" s="76"/>
      <c r="V169" s="76">
        <v>34694</v>
      </c>
      <c r="W169" s="76">
        <v>34694</v>
      </c>
      <c r="X169" s="76">
        <v>34694</v>
      </c>
      <c r="Y169" s="76">
        <v>34694</v>
      </c>
      <c r="Z169" s="77">
        <f>T169+U169+V169+W169+X169+Y169</f>
        <v>267707</v>
      </c>
      <c r="AA169" s="75">
        <v>2020</v>
      </c>
    </row>
    <row r="170" spans="1:32" ht="30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17" t="s">
        <v>148</v>
      </c>
      <c r="S170" s="15" t="s">
        <v>10</v>
      </c>
      <c r="T170" s="21">
        <v>100</v>
      </c>
      <c r="U170" s="21"/>
      <c r="V170" s="21">
        <v>100</v>
      </c>
      <c r="W170" s="21">
        <v>100</v>
      </c>
      <c r="X170" s="21">
        <v>100</v>
      </c>
      <c r="Y170" s="21">
        <v>100</v>
      </c>
      <c r="Z170" s="6">
        <v>100</v>
      </c>
      <c r="AA170" s="15">
        <v>2020</v>
      </c>
    </row>
    <row r="171" spans="1:32" s="22" customFormat="1" ht="59.25" x14ac:dyDescent="0.25">
      <c r="A171" s="75">
        <v>0</v>
      </c>
      <c r="B171" s="75">
        <v>1</v>
      </c>
      <c r="C171" s="75">
        <v>2</v>
      </c>
      <c r="D171" s="75">
        <v>0</v>
      </c>
      <c r="E171" s="75">
        <v>4</v>
      </c>
      <c r="F171" s="75">
        <v>0</v>
      </c>
      <c r="G171" s="75">
        <v>8</v>
      </c>
      <c r="H171" s="75">
        <v>0</v>
      </c>
      <c r="I171" s="75">
        <v>8</v>
      </c>
      <c r="J171" s="73" t="s">
        <v>27</v>
      </c>
      <c r="K171" s="73" t="s">
        <v>25</v>
      </c>
      <c r="L171" s="73" t="s">
        <v>26</v>
      </c>
      <c r="M171" s="73" t="s">
        <v>25</v>
      </c>
      <c r="N171" s="73" t="s">
        <v>25</v>
      </c>
      <c r="O171" s="73"/>
      <c r="P171" s="73"/>
      <c r="Q171" s="73"/>
      <c r="R171" s="74" t="s">
        <v>149</v>
      </c>
      <c r="S171" s="75" t="s">
        <v>61</v>
      </c>
      <c r="T171" s="76">
        <f>10000+29791+34000+21269</f>
        <v>95060</v>
      </c>
      <c r="U171" s="76"/>
      <c r="V171" s="76">
        <v>8673</v>
      </c>
      <c r="W171" s="76">
        <v>8673</v>
      </c>
      <c r="X171" s="76">
        <v>8673</v>
      </c>
      <c r="Y171" s="76">
        <v>8673</v>
      </c>
      <c r="Z171" s="77">
        <f>T171+U171+V171+W171+X171+Y171</f>
        <v>129752</v>
      </c>
      <c r="AA171" s="75">
        <v>2020</v>
      </c>
      <c r="AB171" s="48"/>
      <c r="AC171" s="48"/>
      <c r="AD171" s="48"/>
      <c r="AE171" s="1"/>
      <c r="AF171" s="1"/>
    </row>
    <row r="172" spans="1:32" ht="30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17" t="s">
        <v>150</v>
      </c>
      <c r="S172" s="15" t="s">
        <v>10</v>
      </c>
      <c r="T172" s="21">
        <v>100</v>
      </c>
      <c r="U172" s="21"/>
      <c r="V172" s="21">
        <v>100</v>
      </c>
      <c r="W172" s="21">
        <v>100</v>
      </c>
      <c r="X172" s="21">
        <v>100</v>
      </c>
      <c r="Y172" s="21">
        <v>100</v>
      </c>
      <c r="Z172" s="6">
        <v>100</v>
      </c>
      <c r="AA172" s="15">
        <v>2020</v>
      </c>
    </row>
    <row r="173" spans="1:32" ht="30" x14ac:dyDescent="0.25">
      <c r="A173" s="73" t="s">
        <v>25</v>
      </c>
      <c r="B173" s="73" t="s">
        <v>26</v>
      </c>
      <c r="C173" s="73" t="s">
        <v>27</v>
      </c>
      <c r="D173" s="73" t="s">
        <v>25</v>
      </c>
      <c r="E173" s="73" t="s">
        <v>35</v>
      </c>
      <c r="F173" s="73" t="s">
        <v>25</v>
      </c>
      <c r="G173" s="73" t="s">
        <v>33</v>
      </c>
      <c r="H173" s="73" t="s">
        <v>25</v>
      </c>
      <c r="I173" s="73" t="s">
        <v>33</v>
      </c>
      <c r="J173" s="73" t="s">
        <v>27</v>
      </c>
      <c r="K173" s="73" t="s">
        <v>25</v>
      </c>
      <c r="L173" s="73" t="s">
        <v>25</v>
      </c>
      <c r="M173" s="73" t="s">
        <v>25</v>
      </c>
      <c r="N173" s="73" t="s">
        <v>25</v>
      </c>
      <c r="O173" s="73"/>
      <c r="P173" s="73"/>
      <c r="Q173" s="73"/>
      <c r="R173" s="74" t="s">
        <v>52</v>
      </c>
      <c r="S173" s="75" t="s">
        <v>61</v>
      </c>
      <c r="T173" s="76">
        <f>T174+T175+T176+T177</f>
        <v>239550</v>
      </c>
      <c r="U173" s="76"/>
      <c r="V173" s="76"/>
      <c r="W173" s="76">
        <f>W174</f>
        <v>8000</v>
      </c>
      <c r="X173" s="76">
        <f>X174</f>
        <v>75000</v>
      </c>
      <c r="Y173" s="76">
        <f>Y174</f>
        <v>75000</v>
      </c>
      <c r="Z173" s="77">
        <f t="shared" ref="Z173:Z180" si="30">T173+U173+V173+W173+X173+Y173</f>
        <v>397550</v>
      </c>
      <c r="AA173" s="75">
        <v>2020</v>
      </c>
    </row>
    <row r="174" spans="1:32" ht="30" x14ac:dyDescent="0.25">
      <c r="A174" s="73" t="s">
        <v>25</v>
      </c>
      <c r="B174" s="73" t="s">
        <v>26</v>
      </c>
      <c r="C174" s="73" t="s">
        <v>27</v>
      </c>
      <c r="D174" s="73" t="s">
        <v>25</v>
      </c>
      <c r="E174" s="73" t="s">
        <v>35</v>
      </c>
      <c r="F174" s="73" t="s">
        <v>25</v>
      </c>
      <c r="G174" s="73" t="s">
        <v>33</v>
      </c>
      <c r="H174" s="73" t="s">
        <v>25</v>
      </c>
      <c r="I174" s="73" t="s">
        <v>33</v>
      </c>
      <c r="J174" s="73" t="s">
        <v>27</v>
      </c>
      <c r="K174" s="73" t="s">
        <v>25</v>
      </c>
      <c r="L174" s="73" t="s">
        <v>26</v>
      </c>
      <c r="M174" s="73" t="s">
        <v>25</v>
      </c>
      <c r="N174" s="73" t="s">
        <v>26</v>
      </c>
      <c r="O174" s="73"/>
      <c r="P174" s="73"/>
      <c r="Q174" s="73"/>
      <c r="R174" s="74" t="s">
        <v>52</v>
      </c>
      <c r="S174" s="75" t="s">
        <v>61</v>
      </c>
      <c r="T174" s="76">
        <f>90000+2250</f>
        <v>92250</v>
      </c>
      <c r="U174" s="76"/>
      <c r="V174" s="76"/>
      <c r="W174" s="76">
        <v>8000</v>
      </c>
      <c r="X174" s="76">
        <v>75000</v>
      </c>
      <c r="Y174" s="76">
        <v>75000</v>
      </c>
      <c r="Z174" s="77">
        <f t="shared" si="30"/>
        <v>250250</v>
      </c>
      <c r="AA174" s="75">
        <v>2020</v>
      </c>
    </row>
    <row r="175" spans="1:32" ht="30" x14ac:dyDescent="0.25">
      <c r="A175" s="73" t="s">
        <v>25</v>
      </c>
      <c r="B175" s="73" t="s">
        <v>26</v>
      </c>
      <c r="C175" s="73" t="s">
        <v>27</v>
      </c>
      <c r="D175" s="73" t="s">
        <v>25</v>
      </c>
      <c r="E175" s="73" t="s">
        <v>35</v>
      </c>
      <c r="F175" s="73" t="s">
        <v>25</v>
      </c>
      <c r="G175" s="73" t="s">
        <v>33</v>
      </c>
      <c r="H175" s="73" t="s">
        <v>25</v>
      </c>
      <c r="I175" s="73" t="s">
        <v>33</v>
      </c>
      <c r="J175" s="73" t="s">
        <v>27</v>
      </c>
      <c r="K175" s="73" t="s">
        <v>41</v>
      </c>
      <c r="L175" s="73" t="s">
        <v>37</v>
      </c>
      <c r="M175" s="73" t="s">
        <v>36</v>
      </c>
      <c r="N175" s="73" t="s">
        <v>27</v>
      </c>
      <c r="O175" s="73"/>
      <c r="P175" s="73"/>
      <c r="Q175" s="73"/>
      <c r="R175" s="74" t="s">
        <v>52</v>
      </c>
      <c r="S175" s="75" t="s">
        <v>61</v>
      </c>
      <c r="T175" s="76">
        <f>60000+74550</f>
        <v>134550</v>
      </c>
      <c r="U175" s="76"/>
      <c r="V175" s="76"/>
      <c r="W175" s="76"/>
      <c r="X175" s="76"/>
      <c r="Y175" s="76"/>
      <c r="Z175" s="77">
        <f t="shared" si="30"/>
        <v>134550</v>
      </c>
      <c r="AA175" s="75">
        <v>2015</v>
      </c>
    </row>
    <row r="176" spans="1:32" ht="30" x14ac:dyDescent="0.25">
      <c r="A176" s="73" t="s">
        <v>25</v>
      </c>
      <c r="B176" s="73" t="s">
        <v>26</v>
      </c>
      <c r="C176" s="73" t="s">
        <v>27</v>
      </c>
      <c r="D176" s="73" t="s">
        <v>25</v>
      </c>
      <c r="E176" s="73" t="s">
        <v>35</v>
      </c>
      <c r="F176" s="73" t="s">
        <v>25</v>
      </c>
      <c r="G176" s="73" t="s">
        <v>33</v>
      </c>
      <c r="H176" s="73" t="s">
        <v>25</v>
      </c>
      <c r="I176" s="73" t="s">
        <v>33</v>
      </c>
      <c r="J176" s="73" t="s">
        <v>27</v>
      </c>
      <c r="K176" s="73" t="s">
        <v>32</v>
      </c>
      <c r="L176" s="73" t="s">
        <v>25</v>
      </c>
      <c r="M176" s="73" t="s">
        <v>27</v>
      </c>
      <c r="N176" s="73" t="s">
        <v>41</v>
      </c>
      <c r="O176" s="73"/>
      <c r="P176" s="73"/>
      <c r="Q176" s="73"/>
      <c r="R176" s="74" t="s">
        <v>52</v>
      </c>
      <c r="S176" s="75" t="s">
        <v>61</v>
      </c>
      <c r="T176" s="76">
        <v>10500</v>
      </c>
      <c r="U176" s="76"/>
      <c r="V176" s="76"/>
      <c r="W176" s="76"/>
      <c r="X176" s="76"/>
      <c r="Y176" s="76"/>
      <c r="Z176" s="77">
        <f>T176+U176+V176+W176+X176+Y176</f>
        <v>10500</v>
      </c>
      <c r="AA176" s="75">
        <v>2015</v>
      </c>
    </row>
    <row r="177" spans="1:32" ht="30" x14ac:dyDescent="0.25">
      <c r="A177" s="73" t="s">
        <v>25</v>
      </c>
      <c r="B177" s="73" t="s">
        <v>26</v>
      </c>
      <c r="C177" s="73" t="s">
        <v>27</v>
      </c>
      <c r="D177" s="73" t="s">
        <v>25</v>
      </c>
      <c r="E177" s="73" t="s">
        <v>35</v>
      </c>
      <c r="F177" s="73" t="s">
        <v>25</v>
      </c>
      <c r="G177" s="73" t="s">
        <v>33</v>
      </c>
      <c r="H177" s="73" t="s">
        <v>25</v>
      </c>
      <c r="I177" s="73" t="s">
        <v>33</v>
      </c>
      <c r="J177" s="73" t="s">
        <v>27</v>
      </c>
      <c r="K177" s="73" t="s">
        <v>41</v>
      </c>
      <c r="L177" s="73" t="s">
        <v>35</v>
      </c>
      <c r="M177" s="73" t="s">
        <v>37</v>
      </c>
      <c r="N177" s="73" t="s">
        <v>27</v>
      </c>
      <c r="O177" s="73"/>
      <c r="P177" s="73"/>
      <c r="Q177" s="73"/>
      <c r="R177" s="74" t="s">
        <v>52</v>
      </c>
      <c r="S177" s="75" t="s">
        <v>61</v>
      </c>
      <c r="T177" s="76">
        <v>2250</v>
      </c>
      <c r="U177" s="76"/>
      <c r="V177" s="76"/>
      <c r="W177" s="76"/>
      <c r="X177" s="76"/>
      <c r="Y177" s="76"/>
      <c r="Z177" s="77">
        <f>T177+U177+V177+W177+X177+Y177</f>
        <v>2250</v>
      </c>
      <c r="AA177" s="75">
        <v>2015</v>
      </c>
    </row>
    <row r="178" spans="1:32" ht="30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">
        <v>53</v>
      </c>
      <c r="S178" s="15" t="s">
        <v>56</v>
      </c>
      <c r="T178" s="18">
        <v>2</v>
      </c>
      <c r="U178" s="18"/>
      <c r="V178" s="18"/>
      <c r="W178" s="18">
        <v>1</v>
      </c>
      <c r="X178" s="18">
        <v>5</v>
      </c>
      <c r="Y178" s="18">
        <v>5</v>
      </c>
      <c r="Z178" s="6">
        <f t="shared" si="30"/>
        <v>13</v>
      </c>
      <c r="AA178" s="15">
        <v>2020</v>
      </c>
    </row>
    <row r="179" spans="1:32" ht="30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">
        <v>54</v>
      </c>
      <c r="S179" s="15" t="s">
        <v>56</v>
      </c>
      <c r="T179" s="18"/>
      <c r="U179" s="18"/>
      <c r="V179" s="18"/>
      <c r="W179" s="18"/>
      <c r="X179" s="18">
        <v>5</v>
      </c>
      <c r="Y179" s="18">
        <v>5</v>
      </c>
      <c r="Z179" s="6">
        <f t="shared" si="30"/>
        <v>10</v>
      </c>
      <c r="AA179" s="15">
        <v>2020</v>
      </c>
    </row>
    <row r="180" spans="1:32" ht="30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 t="s">
        <v>75</v>
      </c>
      <c r="S180" s="15" t="s">
        <v>56</v>
      </c>
      <c r="T180" s="18">
        <v>5</v>
      </c>
      <c r="U180" s="18"/>
      <c r="V180" s="18"/>
      <c r="W180" s="18"/>
      <c r="X180" s="18"/>
      <c r="Y180" s="18"/>
      <c r="Z180" s="6">
        <f t="shared" si="30"/>
        <v>5</v>
      </c>
      <c r="AA180" s="15">
        <v>2015</v>
      </c>
    </row>
    <row r="181" spans="1:32" ht="44.25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4" t="s">
        <v>151</v>
      </c>
      <c r="S181" s="75" t="s">
        <v>47</v>
      </c>
      <c r="T181" s="79">
        <v>1</v>
      </c>
      <c r="U181" s="79">
        <v>1</v>
      </c>
      <c r="V181" s="79">
        <v>1</v>
      </c>
      <c r="W181" s="79">
        <v>1</v>
      </c>
      <c r="X181" s="79">
        <v>1</v>
      </c>
      <c r="Y181" s="79">
        <v>1</v>
      </c>
      <c r="Z181" s="79">
        <v>1</v>
      </c>
      <c r="AA181" s="75">
        <v>2020</v>
      </c>
    </row>
    <row r="182" spans="1:32" ht="30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17" t="s">
        <v>152</v>
      </c>
      <c r="S182" s="15" t="s">
        <v>57</v>
      </c>
      <c r="T182" s="18">
        <v>45</v>
      </c>
      <c r="U182" s="18">
        <v>60</v>
      </c>
      <c r="V182" s="18">
        <v>45</v>
      </c>
      <c r="W182" s="18">
        <v>45</v>
      </c>
      <c r="X182" s="18">
        <v>45</v>
      </c>
      <c r="Y182" s="18">
        <v>45</v>
      </c>
      <c r="Z182" s="6">
        <f>T182+U182+V182+W182+X182+Y182</f>
        <v>285</v>
      </c>
      <c r="AA182" s="15">
        <v>2020</v>
      </c>
    </row>
    <row r="183" spans="1:32" ht="45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4" t="s">
        <v>153</v>
      </c>
      <c r="S183" s="75" t="s">
        <v>47</v>
      </c>
      <c r="T183" s="79">
        <v>1</v>
      </c>
      <c r="U183" s="79">
        <v>1</v>
      </c>
      <c r="V183" s="79">
        <v>1</v>
      </c>
      <c r="W183" s="79">
        <v>1</v>
      </c>
      <c r="X183" s="79">
        <v>1</v>
      </c>
      <c r="Y183" s="79">
        <v>1</v>
      </c>
      <c r="Z183" s="79">
        <v>1</v>
      </c>
      <c r="AA183" s="75">
        <v>2020</v>
      </c>
    </row>
    <row r="184" spans="1:32" ht="45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17" t="s">
        <v>154</v>
      </c>
      <c r="S184" s="15" t="s">
        <v>56</v>
      </c>
      <c r="T184" s="18">
        <v>24</v>
      </c>
      <c r="U184" s="18">
        <v>24</v>
      </c>
      <c r="V184" s="18">
        <v>24</v>
      </c>
      <c r="W184" s="18">
        <v>24</v>
      </c>
      <c r="X184" s="18">
        <v>24</v>
      </c>
      <c r="Y184" s="18">
        <v>24</v>
      </c>
      <c r="Z184" s="6">
        <f>T184+U184+V184+W184+X184+Y184</f>
        <v>144</v>
      </c>
      <c r="AA184" s="15">
        <v>2020</v>
      </c>
    </row>
    <row r="185" spans="1:32" ht="45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7" t="s">
        <v>155</v>
      </c>
      <c r="S185" s="15" t="s">
        <v>56</v>
      </c>
      <c r="T185" s="18">
        <v>24</v>
      </c>
      <c r="U185" s="18">
        <v>24</v>
      </c>
      <c r="V185" s="18">
        <v>24</v>
      </c>
      <c r="W185" s="18">
        <v>24</v>
      </c>
      <c r="X185" s="18">
        <v>24</v>
      </c>
      <c r="Y185" s="18">
        <v>24</v>
      </c>
      <c r="Z185" s="6">
        <f>T185+U185+V185+W185+X185+Y185</f>
        <v>144</v>
      </c>
      <c r="AA185" s="15">
        <v>2020</v>
      </c>
    </row>
    <row r="186" spans="1:32" ht="45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4" t="s">
        <v>156</v>
      </c>
      <c r="S186" s="75" t="s">
        <v>47</v>
      </c>
      <c r="T186" s="79">
        <v>1</v>
      </c>
      <c r="U186" s="79">
        <v>1</v>
      </c>
      <c r="V186" s="79">
        <v>1</v>
      </c>
      <c r="W186" s="79">
        <v>1</v>
      </c>
      <c r="X186" s="79">
        <v>1</v>
      </c>
      <c r="Y186" s="79">
        <v>1</v>
      </c>
      <c r="Z186" s="79">
        <v>1</v>
      </c>
      <c r="AA186" s="75">
        <v>2020</v>
      </c>
    </row>
    <row r="187" spans="1:32" ht="30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17" t="s">
        <v>157</v>
      </c>
      <c r="S187" s="15" t="s">
        <v>56</v>
      </c>
      <c r="T187" s="18">
        <v>48</v>
      </c>
      <c r="U187" s="18">
        <v>48</v>
      </c>
      <c r="V187" s="18">
        <v>48</v>
      </c>
      <c r="W187" s="18">
        <v>48</v>
      </c>
      <c r="X187" s="18">
        <v>48</v>
      </c>
      <c r="Y187" s="18">
        <v>48</v>
      </c>
      <c r="Z187" s="6">
        <f>T187+U187+V187+W187+X187+Y187</f>
        <v>288</v>
      </c>
      <c r="AA187" s="15">
        <v>2020</v>
      </c>
    </row>
    <row r="188" spans="1:32" s="65" customFormat="1" ht="30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4" t="s">
        <v>158</v>
      </c>
      <c r="S188" s="75" t="s">
        <v>47</v>
      </c>
      <c r="T188" s="79">
        <v>1</v>
      </c>
      <c r="U188" s="79">
        <v>1</v>
      </c>
      <c r="V188" s="79">
        <v>1</v>
      </c>
      <c r="W188" s="79">
        <v>1</v>
      </c>
      <c r="X188" s="79">
        <v>1</v>
      </c>
      <c r="Y188" s="79">
        <v>1</v>
      </c>
      <c r="Z188" s="79">
        <v>1</v>
      </c>
      <c r="AA188" s="75">
        <v>2020</v>
      </c>
      <c r="AB188" s="42"/>
      <c r="AC188" s="42"/>
      <c r="AD188" s="42"/>
      <c r="AE188" s="43"/>
      <c r="AF188" s="43"/>
    </row>
    <row r="189" spans="1:32" s="22" customFormat="1" ht="31.1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17" t="s">
        <v>159</v>
      </c>
      <c r="S189" s="15" t="s">
        <v>56</v>
      </c>
      <c r="T189" s="18">
        <v>4</v>
      </c>
      <c r="U189" s="18">
        <v>4</v>
      </c>
      <c r="V189" s="18">
        <v>4</v>
      </c>
      <c r="W189" s="18">
        <v>4</v>
      </c>
      <c r="X189" s="18">
        <v>4</v>
      </c>
      <c r="Y189" s="18">
        <v>4</v>
      </c>
      <c r="Z189" s="6">
        <f>T189+U189+V189+W189+X189+Y189</f>
        <v>24</v>
      </c>
      <c r="AA189" s="15">
        <v>2020</v>
      </c>
      <c r="AB189" s="48"/>
      <c r="AC189" s="48"/>
      <c r="AD189" s="48"/>
      <c r="AE189" s="1"/>
      <c r="AF189" s="1"/>
    </row>
    <row r="190" spans="1:32" s="22" customFormat="1" ht="45" x14ac:dyDescent="0.25">
      <c r="A190" s="73" t="s">
        <v>25</v>
      </c>
      <c r="B190" s="73" t="s">
        <v>26</v>
      </c>
      <c r="C190" s="73" t="s">
        <v>27</v>
      </c>
      <c r="D190" s="73" t="s">
        <v>25</v>
      </c>
      <c r="E190" s="73" t="s">
        <v>35</v>
      </c>
      <c r="F190" s="73" t="s">
        <v>25</v>
      </c>
      <c r="G190" s="73" t="s">
        <v>33</v>
      </c>
      <c r="H190" s="73" t="s">
        <v>25</v>
      </c>
      <c r="I190" s="73" t="s">
        <v>33</v>
      </c>
      <c r="J190" s="73" t="s">
        <v>27</v>
      </c>
      <c r="K190" s="73" t="s">
        <v>25</v>
      </c>
      <c r="L190" s="73" t="s">
        <v>25</v>
      </c>
      <c r="M190" s="73" t="s">
        <v>25</v>
      </c>
      <c r="N190" s="73" t="s">
        <v>25</v>
      </c>
      <c r="O190" s="73"/>
      <c r="P190" s="73"/>
      <c r="Q190" s="73"/>
      <c r="R190" s="74" t="s">
        <v>81</v>
      </c>
      <c r="S190" s="75" t="s">
        <v>61</v>
      </c>
      <c r="T190" s="76">
        <f>T191+T192</f>
        <v>44000</v>
      </c>
      <c r="U190" s="76">
        <f>U191</f>
        <v>44941.2</v>
      </c>
      <c r="V190" s="76">
        <f>V191</f>
        <v>44939.199999999997</v>
      </c>
      <c r="W190" s="76"/>
      <c r="X190" s="76"/>
      <c r="Y190" s="76"/>
      <c r="Z190" s="77">
        <f>T190+U190+V190+W190+X190+Y190</f>
        <v>133880.4</v>
      </c>
      <c r="AA190" s="75">
        <v>2017</v>
      </c>
      <c r="AB190" s="48"/>
      <c r="AC190" s="48"/>
      <c r="AD190" s="48"/>
      <c r="AE190" s="1"/>
      <c r="AF190" s="1"/>
    </row>
    <row r="191" spans="1:32" s="22" customFormat="1" ht="45.6" customHeight="1" x14ac:dyDescent="0.25">
      <c r="A191" s="73" t="s">
        <v>25</v>
      </c>
      <c r="B191" s="73" t="s">
        <v>26</v>
      </c>
      <c r="C191" s="73" t="s">
        <v>27</v>
      </c>
      <c r="D191" s="73" t="s">
        <v>25</v>
      </c>
      <c r="E191" s="73" t="s">
        <v>35</v>
      </c>
      <c r="F191" s="73" t="s">
        <v>25</v>
      </c>
      <c r="G191" s="73" t="s">
        <v>33</v>
      </c>
      <c r="H191" s="73" t="s">
        <v>25</v>
      </c>
      <c r="I191" s="73" t="s">
        <v>33</v>
      </c>
      <c r="J191" s="73" t="s">
        <v>27</v>
      </c>
      <c r="K191" s="73" t="s">
        <v>25</v>
      </c>
      <c r="L191" s="73" t="s">
        <v>26</v>
      </c>
      <c r="M191" s="73" t="s">
        <v>25</v>
      </c>
      <c r="N191" s="73" t="s">
        <v>25</v>
      </c>
      <c r="O191" s="73" t="s">
        <v>25</v>
      </c>
      <c r="P191" s="73" t="s">
        <v>25</v>
      </c>
      <c r="Q191" s="73" t="s">
        <v>27</v>
      </c>
      <c r="R191" s="74" t="s">
        <v>81</v>
      </c>
      <c r="S191" s="75" t="s">
        <v>61</v>
      </c>
      <c r="T191" s="76">
        <v>22000</v>
      </c>
      <c r="U191" s="76">
        <v>44941.2</v>
      </c>
      <c r="V191" s="76">
        <v>44939.199999999997</v>
      </c>
      <c r="W191" s="76"/>
      <c r="X191" s="76"/>
      <c r="Y191" s="76"/>
      <c r="Z191" s="77">
        <f>T191+U191+V191+W191+X191+Y191</f>
        <v>111880.4</v>
      </c>
      <c r="AA191" s="75">
        <v>2017</v>
      </c>
      <c r="AB191" s="48"/>
      <c r="AC191" s="48"/>
      <c r="AD191" s="48"/>
      <c r="AE191" s="1"/>
      <c r="AF191" s="1"/>
    </row>
    <row r="192" spans="1:32" s="22" customFormat="1" ht="45.6" customHeight="1" x14ac:dyDescent="0.25">
      <c r="A192" s="73" t="s">
        <v>25</v>
      </c>
      <c r="B192" s="73" t="s">
        <v>26</v>
      </c>
      <c r="C192" s="73" t="s">
        <v>27</v>
      </c>
      <c r="D192" s="73" t="s">
        <v>25</v>
      </c>
      <c r="E192" s="73" t="s">
        <v>35</v>
      </c>
      <c r="F192" s="73" t="s">
        <v>25</v>
      </c>
      <c r="G192" s="73" t="s">
        <v>33</v>
      </c>
      <c r="H192" s="73" t="s">
        <v>25</v>
      </c>
      <c r="I192" s="73" t="s">
        <v>33</v>
      </c>
      <c r="J192" s="73" t="s">
        <v>27</v>
      </c>
      <c r="K192" s="73" t="s">
        <v>41</v>
      </c>
      <c r="L192" s="73" t="s">
        <v>37</v>
      </c>
      <c r="M192" s="73" t="s">
        <v>36</v>
      </c>
      <c r="N192" s="73" t="s">
        <v>27</v>
      </c>
      <c r="O192" s="73"/>
      <c r="P192" s="73"/>
      <c r="Q192" s="73"/>
      <c r="R192" s="74" t="s">
        <v>81</v>
      </c>
      <c r="S192" s="75" t="s">
        <v>61</v>
      </c>
      <c r="T192" s="76">
        <v>22000</v>
      </c>
      <c r="U192" s="76"/>
      <c r="V192" s="76"/>
      <c r="W192" s="76"/>
      <c r="X192" s="76"/>
      <c r="Y192" s="76"/>
      <c r="Z192" s="77">
        <f>T192+U192+V192+W192+X192+Y192</f>
        <v>22000</v>
      </c>
      <c r="AA192" s="75">
        <v>2015</v>
      </c>
      <c r="AB192" s="48"/>
      <c r="AC192" s="48"/>
      <c r="AD192" s="48"/>
      <c r="AE192" s="1"/>
      <c r="AF192" s="1"/>
    </row>
    <row r="193" spans="1:32" s="22" customFormat="1" ht="29.2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">
        <v>82</v>
      </c>
      <c r="S193" s="15" t="s">
        <v>56</v>
      </c>
      <c r="T193" s="21">
        <v>3</v>
      </c>
      <c r="U193" s="21"/>
      <c r="V193" s="21"/>
      <c r="W193" s="21"/>
      <c r="X193" s="21"/>
      <c r="Y193" s="21"/>
      <c r="Z193" s="6">
        <f>T193+U193+V193+W193+X193+Y193</f>
        <v>3</v>
      </c>
      <c r="AA193" s="15">
        <v>2015</v>
      </c>
      <c r="AB193" s="48"/>
      <c r="AC193" s="48"/>
      <c r="AD193" s="48"/>
      <c r="AE193" s="119"/>
      <c r="AF193" s="119"/>
    </row>
    <row r="194" spans="1:32" s="22" customFormat="1" ht="30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 t="s">
        <v>160</v>
      </c>
      <c r="S194" s="15" t="s">
        <v>10</v>
      </c>
      <c r="T194" s="21"/>
      <c r="U194" s="21">
        <v>50</v>
      </c>
      <c r="V194" s="21">
        <v>100</v>
      </c>
      <c r="W194" s="21"/>
      <c r="X194" s="21"/>
      <c r="Y194" s="21"/>
      <c r="Z194" s="6">
        <v>100</v>
      </c>
      <c r="AA194" s="15">
        <v>2017</v>
      </c>
      <c r="AB194" s="48"/>
      <c r="AC194" s="48"/>
      <c r="AD194" s="48"/>
      <c r="AE194" s="90"/>
      <c r="AF194" s="90"/>
    </row>
    <row r="195" spans="1:32" s="22" customFormat="1" ht="30" x14ac:dyDescent="0.25">
      <c r="A195" s="73" t="s">
        <v>25</v>
      </c>
      <c r="B195" s="73" t="s">
        <v>26</v>
      </c>
      <c r="C195" s="73" t="s">
        <v>27</v>
      </c>
      <c r="D195" s="73" t="s">
        <v>25</v>
      </c>
      <c r="E195" s="73" t="s">
        <v>35</v>
      </c>
      <c r="F195" s="73" t="s">
        <v>25</v>
      </c>
      <c r="G195" s="73" t="s">
        <v>33</v>
      </c>
      <c r="H195" s="73" t="s">
        <v>25</v>
      </c>
      <c r="I195" s="73" t="s">
        <v>33</v>
      </c>
      <c r="J195" s="73" t="s">
        <v>27</v>
      </c>
      <c r="K195" s="73" t="s">
        <v>25</v>
      </c>
      <c r="L195" s="73" t="s">
        <v>25</v>
      </c>
      <c r="M195" s="73" t="s">
        <v>25</v>
      </c>
      <c r="N195" s="73" t="s">
        <v>25</v>
      </c>
      <c r="O195" s="73" t="s">
        <v>25</v>
      </c>
      <c r="P195" s="73" t="s">
        <v>25</v>
      </c>
      <c r="Q195" s="73" t="s">
        <v>25</v>
      </c>
      <c r="R195" s="74" t="s">
        <v>76</v>
      </c>
      <c r="S195" s="75" t="s">
        <v>61</v>
      </c>
      <c r="T195" s="76">
        <f>T196+T197</f>
        <v>106123.9</v>
      </c>
      <c r="U195" s="76">
        <f>U196+U197+U198</f>
        <v>8200.7999999999993</v>
      </c>
      <c r="V195" s="75"/>
      <c r="W195" s="75"/>
      <c r="X195" s="75"/>
      <c r="Y195" s="75"/>
      <c r="Z195" s="77">
        <f t="shared" ref="Z195:Z201" si="31">T195+U195+V195+W195+X195+Y195</f>
        <v>114324.7</v>
      </c>
      <c r="AA195" s="75">
        <v>2016</v>
      </c>
      <c r="AB195" s="48"/>
      <c r="AC195" s="48"/>
      <c r="AD195" s="48"/>
      <c r="AE195" s="90"/>
      <c r="AF195" s="90"/>
    </row>
    <row r="196" spans="1:32" s="22" customFormat="1" ht="31.15" customHeight="1" x14ac:dyDescent="0.25">
      <c r="A196" s="73" t="s">
        <v>25</v>
      </c>
      <c r="B196" s="73" t="s">
        <v>26</v>
      </c>
      <c r="C196" s="73" t="s">
        <v>27</v>
      </c>
      <c r="D196" s="73" t="s">
        <v>25</v>
      </c>
      <c r="E196" s="73" t="s">
        <v>35</v>
      </c>
      <c r="F196" s="73" t="s">
        <v>25</v>
      </c>
      <c r="G196" s="73" t="s">
        <v>33</v>
      </c>
      <c r="H196" s="73" t="s">
        <v>25</v>
      </c>
      <c r="I196" s="73" t="s">
        <v>33</v>
      </c>
      <c r="J196" s="73" t="s">
        <v>27</v>
      </c>
      <c r="K196" s="73" t="s">
        <v>25</v>
      </c>
      <c r="L196" s="73" t="s">
        <v>26</v>
      </c>
      <c r="M196" s="73" t="s">
        <v>25</v>
      </c>
      <c r="N196" s="73" t="s">
        <v>25</v>
      </c>
      <c r="O196" s="73"/>
      <c r="P196" s="73"/>
      <c r="Q196" s="73"/>
      <c r="R196" s="74" t="s">
        <v>76</v>
      </c>
      <c r="S196" s="75" t="s">
        <v>61</v>
      </c>
      <c r="T196" s="76">
        <f>59700-6250-776.1</f>
        <v>52673.9</v>
      </c>
      <c r="U196" s="75"/>
      <c r="V196" s="75"/>
      <c r="W196" s="75"/>
      <c r="X196" s="75"/>
      <c r="Y196" s="75"/>
      <c r="Z196" s="77">
        <f t="shared" si="31"/>
        <v>52673.9</v>
      </c>
      <c r="AA196" s="75">
        <v>2015</v>
      </c>
      <c r="AB196" s="48"/>
      <c r="AC196" s="48"/>
      <c r="AD196" s="48"/>
      <c r="AE196" s="1"/>
      <c r="AF196" s="1"/>
    </row>
    <row r="197" spans="1:32" s="22" customFormat="1" ht="31.15" customHeight="1" x14ac:dyDescent="0.25">
      <c r="A197" s="73" t="s">
        <v>25</v>
      </c>
      <c r="B197" s="73" t="s">
        <v>26</v>
      </c>
      <c r="C197" s="73" t="s">
        <v>27</v>
      </c>
      <c r="D197" s="73" t="s">
        <v>25</v>
      </c>
      <c r="E197" s="73" t="s">
        <v>35</v>
      </c>
      <c r="F197" s="73" t="s">
        <v>25</v>
      </c>
      <c r="G197" s="73" t="s">
        <v>33</v>
      </c>
      <c r="H197" s="73" t="s">
        <v>25</v>
      </c>
      <c r="I197" s="73" t="s">
        <v>33</v>
      </c>
      <c r="J197" s="73" t="s">
        <v>27</v>
      </c>
      <c r="K197" s="73" t="s">
        <v>41</v>
      </c>
      <c r="L197" s="73" t="s">
        <v>37</v>
      </c>
      <c r="M197" s="73" t="s">
        <v>36</v>
      </c>
      <c r="N197" s="73" t="s">
        <v>27</v>
      </c>
      <c r="O197" s="73"/>
      <c r="P197" s="73"/>
      <c r="Q197" s="73"/>
      <c r="R197" s="74" t="s">
        <v>76</v>
      </c>
      <c r="S197" s="75" t="s">
        <v>61</v>
      </c>
      <c r="T197" s="76">
        <v>53450</v>
      </c>
      <c r="U197" s="75"/>
      <c r="V197" s="75"/>
      <c r="W197" s="75"/>
      <c r="X197" s="75"/>
      <c r="Y197" s="75"/>
      <c r="Z197" s="77">
        <f t="shared" si="31"/>
        <v>53450</v>
      </c>
      <c r="AA197" s="75">
        <v>2015</v>
      </c>
      <c r="AB197" s="48"/>
      <c r="AC197" s="48"/>
      <c r="AD197" s="48"/>
      <c r="AE197" s="1"/>
      <c r="AF197" s="1"/>
    </row>
    <row r="198" spans="1:32" s="22" customFormat="1" ht="31.15" customHeight="1" x14ac:dyDescent="0.25">
      <c r="A198" s="73" t="s">
        <v>25</v>
      </c>
      <c r="B198" s="73" t="s">
        <v>26</v>
      </c>
      <c r="C198" s="73" t="s">
        <v>27</v>
      </c>
      <c r="D198" s="73" t="s">
        <v>25</v>
      </c>
      <c r="E198" s="73" t="s">
        <v>35</v>
      </c>
      <c r="F198" s="73" t="s">
        <v>25</v>
      </c>
      <c r="G198" s="73" t="s">
        <v>33</v>
      </c>
      <c r="H198" s="73" t="s">
        <v>25</v>
      </c>
      <c r="I198" s="73" t="s">
        <v>33</v>
      </c>
      <c r="J198" s="73" t="s">
        <v>27</v>
      </c>
      <c r="K198" s="73" t="s">
        <v>25</v>
      </c>
      <c r="L198" s="73" t="s">
        <v>26</v>
      </c>
      <c r="M198" s="73" t="s">
        <v>26</v>
      </c>
      <c r="N198" s="73" t="s">
        <v>25</v>
      </c>
      <c r="O198" s="73" t="s">
        <v>41</v>
      </c>
      <c r="P198" s="73" t="s">
        <v>27</v>
      </c>
      <c r="Q198" s="73" t="s">
        <v>196</v>
      </c>
      <c r="R198" s="74" t="s">
        <v>76</v>
      </c>
      <c r="S198" s="75" t="s">
        <v>61</v>
      </c>
      <c r="T198" s="76"/>
      <c r="U198" s="76">
        <v>8200.7999999999993</v>
      </c>
      <c r="V198" s="76"/>
      <c r="W198" s="76"/>
      <c r="X198" s="76"/>
      <c r="Y198" s="76"/>
      <c r="Z198" s="77">
        <f t="shared" si="31"/>
        <v>8200.7999999999993</v>
      </c>
      <c r="AA198" s="75">
        <v>2016</v>
      </c>
      <c r="AB198" s="98"/>
      <c r="AC198" s="48"/>
      <c r="AD198" s="48"/>
      <c r="AE198" s="1"/>
      <c r="AF198" s="1"/>
    </row>
    <row r="199" spans="1:32" s="1" customFormat="1" ht="38.25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17" t="s">
        <v>77</v>
      </c>
      <c r="S199" s="49" t="s">
        <v>78</v>
      </c>
      <c r="T199" s="8">
        <v>14.6</v>
      </c>
      <c r="U199" s="29">
        <v>7.0000000000000007E-2</v>
      </c>
      <c r="V199" s="15"/>
      <c r="W199" s="15"/>
      <c r="X199" s="15"/>
      <c r="Y199" s="15"/>
      <c r="Z199" s="102">
        <f t="shared" si="31"/>
        <v>14.67</v>
      </c>
      <c r="AA199" s="15">
        <v>2016</v>
      </c>
      <c r="AB199" s="48"/>
      <c r="AC199" s="48"/>
      <c r="AD199" s="48"/>
    </row>
    <row r="200" spans="1:32" s="22" customFormat="1" ht="38.2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 t="s">
        <v>79</v>
      </c>
      <c r="S200" s="49" t="s">
        <v>78</v>
      </c>
      <c r="T200" s="8">
        <v>7.1</v>
      </c>
      <c r="U200" s="29">
        <v>0.22</v>
      </c>
      <c r="V200" s="21"/>
      <c r="W200" s="21"/>
      <c r="X200" s="21"/>
      <c r="Y200" s="21"/>
      <c r="Z200" s="102">
        <f t="shared" si="31"/>
        <v>7.3199999999999994</v>
      </c>
      <c r="AA200" s="15">
        <v>2016</v>
      </c>
      <c r="AB200" s="48"/>
      <c r="AC200" s="48"/>
      <c r="AD200" s="48"/>
      <c r="AE200" s="1"/>
      <c r="AF200" s="1"/>
    </row>
    <row r="201" spans="1:32" s="22" customFormat="1" ht="75" x14ac:dyDescent="0.25">
      <c r="A201" s="73" t="s">
        <v>25</v>
      </c>
      <c r="B201" s="73" t="s">
        <v>26</v>
      </c>
      <c r="C201" s="73" t="s">
        <v>27</v>
      </c>
      <c r="D201" s="73" t="s">
        <v>25</v>
      </c>
      <c r="E201" s="73" t="s">
        <v>35</v>
      </c>
      <c r="F201" s="73" t="s">
        <v>25</v>
      </c>
      <c r="G201" s="73" t="s">
        <v>33</v>
      </c>
      <c r="H201" s="73" t="s">
        <v>25</v>
      </c>
      <c r="I201" s="73" t="s">
        <v>33</v>
      </c>
      <c r="J201" s="73" t="s">
        <v>27</v>
      </c>
      <c r="K201" s="73" t="s">
        <v>25</v>
      </c>
      <c r="L201" s="73" t="s">
        <v>26</v>
      </c>
      <c r="M201" s="73" t="s">
        <v>25</v>
      </c>
      <c r="N201" s="73" t="s">
        <v>25</v>
      </c>
      <c r="O201" s="73" t="s">
        <v>25</v>
      </c>
      <c r="P201" s="73" t="s">
        <v>25</v>
      </c>
      <c r="Q201" s="73" t="s">
        <v>25</v>
      </c>
      <c r="R201" s="74" t="s">
        <v>193</v>
      </c>
      <c r="S201" s="75" t="s">
        <v>61</v>
      </c>
      <c r="T201" s="76"/>
      <c r="U201" s="76">
        <f>160000+2657.9+1800+8000+25000</f>
        <v>197457.9</v>
      </c>
      <c r="V201" s="76"/>
      <c r="W201" s="76"/>
      <c r="X201" s="76"/>
      <c r="Y201" s="76"/>
      <c r="Z201" s="77">
        <f t="shared" si="31"/>
        <v>197457.9</v>
      </c>
      <c r="AA201" s="75">
        <v>2016</v>
      </c>
      <c r="AB201" s="48"/>
      <c r="AC201" s="48"/>
      <c r="AD201" s="48"/>
      <c r="AE201" s="119"/>
      <c r="AF201" s="119"/>
    </row>
    <row r="202" spans="1:32" s="22" customFormat="1" ht="30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 t="s">
        <v>148</v>
      </c>
      <c r="S202" s="15" t="s">
        <v>10</v>
      </c>
      <c r="T202" s="21"/>
      <c r="U202" s="21">
        <v>100</v>
      </c>
      <c r="V202" s="21"/>
      <c r="W202" s="21"/>
      <c r="X202" s="21"/>
      <c r="Y202" s="21"/>
      <c r="Z202" s="6">
        <v>100</v>
      </c>
      <c r="AA202" s="15">
        <v>2016</v>
      </c>
      <c r="AB202" s="48"/>
      <c r="AC202" s="48"/>
      <c r="AD202" s="48"/>
      <c r="AE202" s="1"/>
      <c r="AF202" s="1"/>
    </row>
    <row r="203" spans="1:32" ht="71.25" x14ac:dyDescent="0.25">
      <c r="A203" s="28">
        <v>0</v>
      </c>
      <c r="B203" s="28">
        <v>1</v>
      </c>
      <c r="C203" s="28">
        <v>2</v>
      </c>
      <c r="D203" s="28">
        <v>0</v>
      </c>
      <c r="E203" s="28">
        <v>4</v>
      </c>
      <c r="F203" s="28">
        <v>0</v>
      </c>
      <c r="G203" s="28">
        <v>8</v>
      </c>
      <c r="H203" s="28">
        <v>0</v>
      </c>
      <c r="I203" s="63" t="s">
        <v>33</v>
      </c>
      <c r="J203" s="68" t="s">
        <v>27</v>
      </c>
      <c r="K203" s="68" t="s">
        <v>25</v>
      </c>
      <c r="L203" s="68" t="s">
        <v>27</v>
      </c>
      <c r="M203" s="68" t="s">
        <v>25</v>
      </c>
      <c r="N203" s="68" t="s">
        <v>25</v>
      </c>
      <c r="O203" s="68" t="s">
        <v>25</v>
      </c>
      <c r="P203" s="68" t="s">
        <v>25</v>
      </c>
      <c r="Q203" s="68" t="s">
        <v>25</v>
      </c>
      <c r="R203" s="64" t="s">
        <v>48</v>
      </c>
      <c r="S203" s="28" t="s">
        <v>47</v>
      </c>
      <c r="T203" s="31">
        <v>1</v>
      </c>
      <c r="U203" s="31">
        <v>1</v>
      </c>
      <c r="V203" s="31">
        <v>1</v>
      </c>
      <c r="W203" s="31">
        <v>1</v>
      </c>
      <c r="X203" s="31">
        <v>1</v>
      </c>
      <c r="Y203" s="31">
        <v>1</v>
      </c>
      <c r="Z203" s="31">
        <v>1</v>
      </c>
      <c r="AA203" s="20">
        <v>2020</v>
      </c>
    </row>
    <row r="204" spans="1:32" ht="30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17" t="s">
        <v>161</v>
      </c>
      <c r="S204" s="15" t="s">
        <v>57</v>
      </c>
      <c r="T204" s="21">
        <f t="shared" ref="T204:Y204" si="32">T207+T209</f>
        <v>165</v>
      </c>
      <c r="U204" s="21">
        <f t="shared" si="32"/>
        <v>190</v>
      </c>
      <c r="V204" s="21">
        <f t="shared" si="32"/>
        <v>102</v>
      </c>
      <c r="W204" s="21">
        <f t="shared" si="32"/>
        <v>102</v>
      </c>
      <c r="X204" s="21">
        <f t="shared" si="32"/>
        <v>102</v>
      </c>
      <c r="Y204" s="21">
        <f t="shared" si="32"/>
        <v>102</v>
      </c>
      <c r="Z204" s="6">
        <f>T204+U204+V204+W204+X204+Y204</f>
        <v>763</v>
      </c>
      <c r="AA204" s="15">
        <v>2020</v>
      </c>
    </row>
    <row r="205" spans="1:32" ht="30" customHeight="1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17" t="s">
        <v>162</v>
      </c>
      <c r="S205" s="15" t="s">
        <v>61</v>
      </c>
      <c r="T205" s="8">
        <v>215</v>
      </c>
      <c r="U205" s="8">
        <v>144</v>
      </c>
      <c r="V205" s="8">
        <v>144</v>
      </c>
      <c r="W205" s="8">
        <v>144</v>
      </c>
      <c r="X205" s="8">
        <v>144</v>
      </c>
      <c r="Y205" s="8">
        <v>144</v>
      </c>
      <c r="Z205" s="5">
        <f>T205+U205+V205+W205+X205+Y205</f>
        <v>935</v>
      </c>
      <c r="AA205" s="15">
        <v>2020</v>
      </c>
    </row>
    <row r="206" spans="1:32" ht="30" x14ac:dyDescent="0.2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4" t="s">
        <v>163</v>
      </c>
      <c r="S206" s="75" t="s">
        <v>47</v>
      </c>
      <c r="T206" s="79">
        <v>1</v>
      </c>
      <c r="U206" s="79">
        <v>1</v>
      </c>
      <c r="V206" s="79">
        <v>1</v>
      </c>
      <c r="W206" s="79">
        <v>1</v>
      </c>
      <c r="X206" s="79">
        <v>1</v>
      </c>
      <c r="Y206" s="79">
        <v>1</v>
      </c>
      <c r="Z206" s="79">
        <v>1</v>
      </c>
      <c r="AA206" s="75">
        <v>2020</v>
      </c>
    </row>
    <row r="207" spans="1:32" ht="45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17" t="s">
        <v>164</v>
      </c>
      <c r="S207" s="15" t="s">
        <v>57</v>
      </c>
      <c r="T207" s="21">
        <v>45</v>
      </c>
      <c r="U207" s="21">
        <v>70</v>
      </c>
      <c r="V207" s="21">
        <v>12</v>
      </c>
      <c r="W207" s="21">
        <v>12</v>
      </c>
      <c r="X207" s="21">
        <v>12</v>
      </c>
      <c r="Y207" s="21">
        <v>12</v>
      </c>
      <c r="Z207" s="6">
        <f>T207+U207+V207+W207+X207+Y207</f>
        <v>163</v>
      </c>
      <c r="AA207" s="15">
        <v>2020</v>
      </c>
    </row>
    <row r="208" spans="1:32" ht="45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4" t="s">
        <v>165</v>
      </c>
      <c r="S208" s="75" t="s">
        <v>47</v>
      </c>
      <c r="T208" s="79">
        <v>1</v>
      </c>
      <c r="U208" s="79">
        <v>1</v>
      </c>
      <c r="V208" s="79">
        <v>1</v>
      </c>
      <c r="W208" s="79">
        <v>1</v>
      </c>
      <c r="X208" s="79">
        <v>1</v>
      </c>
      <c r="Y208" s="79">
        <v>1</v>
      </c>
      <c r="Z208" s="79">
        <v>1</v>
      </c>
      <c r="AA208" s="75">
        <v>2020</v>
      </c>
    </row>
    <row r="209" spans="1:32" ht="45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17" t="s">
        <v>166</v>
      </c>
      <c r="S209" s="15" t="s">
        <v>57</v>
      </c>
      <c r="T209" s="21">
        <v>120</v>
      </c>
      <c r="U209" s="21">
        <v>120</v>
      </c>
      <c r="V209" s="21">
        <v>90</v>
      </c>
      <c r="W209" s="21">
        <v>90</v>
      </c>
      <c r="X209" s="21">
        <v>90</v>
      </c>
      <c r="Y209" s="21">
        <v>90</v>
      </c>
      <c r="Z209" s="6">
        <f>T209+U209+V209+W209+X209+Y209</f>
        <v>600</v>
      </c>
      <c r="AA209" s="18">
        <v>2020</v>
      </c>
    </row>
    <row r="210" spans="1:32" s="22" customFormat="1" ht="29.25" customHeight="1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4" t="s">
        <v>167</v>
      </c>
      <c r="S210" s="75" t="s">
        <v>47</v>
      </c>
      <c r="T210" s="79">
        <v>1</v>
      </c>
      <c r="U210" s="79">
        <v>1</v>
      </c>
      <c r="V210" s="79">
        <v>1</v>
      </c>
      <c r="W210" s="79">
        <v>1</v>
      </c>
      <c r="X210" s="79">
        <v>1</v>
      </c>
      <c r="Y210" s="79">
        <v>1</v>
      </c>
      <c r="Z210" s="79">
        <v>1</v>
      </c>
      <c r="AA210" s="75">
        <v>2020</v>
      </c>
      <c r="AB210" s="48"/>
      <c r="AC210" s="48"/>
      <c r="AD210" s="48"/>
      <c r="AE210" s="1"/>
      <c r="AF210" s="1"/>
    </row>
    <row r="211" spans="1:32" s="1" customFormat="1" ht="45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17" t="s">
        <v>168</v>
      </c>
      <c r="S211" s="15" t="s">
        <v>57</v>
      </c>
      <c r="T211" s="21">
        <f>700+250</f>
        <v>950</v>
      </c>
      <c r="U211" s="21">
        <v>1000</v>
      </c>
      <c r="V211" s="21">
        <v>850</v>
      </c>
      <c r="W211" s="21">
        <v>850</v>
      </c>
      <c r="X211" s="21">
        <v>850</v>
      </c>
      <c r="Y211" s="21">
        <v>850</v>
      </c>
      <c r="Z211" s="6">
        <f>T211+U211+V211+W211+X211+Y211</f>
        <v>5350</v>
      </c>
      <c r="AA211" s="15">
        <v>2020</v>
      </c>
      <c r="AB211" s="48"/>
      <c r="AC211" s="48"/>
      <c r="AD211" s="48"/>
    </row>
    <row r="212" spans="1:32" s="2" customFormat="1" ht="26.25" hidden="1" customHeight="1" x14ac:dyDescent="0.25">
      <c r="A212" s="69"/>
      <c r="B212" s="69"/>
      <c r="C212" s="69"/>
      <c r="D212" s="69"/>
      <c r="E212" s="69"/>
      <c r="F212" s="69"/>
      <c r="G212" s="69"/>
      <c r="H212" s="70"/>
      <c r="I212" s="69"/>
      <c r="J212" s="69"/>
      <c r="K212" s="69"/>
      <c r="L212" s="69"/>
      <c r="M212" s="69"/>
      <c r="N212" s="69"/>
      <c r="O212" s="69"/>
      <c r="P212" s="69"/>
      <c r="Q212" s="69"/>
      <c r="R212" s="56" t="s">
        <v>8</v>
      </c>
      <c r="S212" s="32" t="s">
        <v>1</v>
      </c>
      <c r="T212" s="4">
        <f t="shared" ref="T212:Y212" si="33">T214+T215</f>
        <v>41792.9</v>
      </c>
      <c r="U212" s="4">
        <f t="shared" si="33"/>
        <v>42055.9</v>
      </c>
      <c r="V212" s="4">
        <f t="shared" si="33"/>
        <v>44284.9</v>
      </c>
      <c r="W212" s="4">
        <f t="shared" si="33"/>
        <v>46100.6</v>
      </c>
      <c r="X212" s="4">
        <f t="shared" si="33"/>
        <v>47760.2</v>
      </c>
      <c r="Y212" s="4">
        <f t="shared" si="33"/>
        <v>49288.5</v>
      </c>
      <c r="Z212" s="4">
        <f>T212+U212+V212+W212+X212+Y212</f>
        <v>271283</v>
      </c>
      <c r="AA212" s="33">
        <v>2020</v>
      </c>
      <c r="AB212" s="42"/>
      <c r="AC212" s="42"/>
      <c r="AD212" s="42"/>
      <c r="AE212" s="43"/>
      <c r="AF212" s="43"/>
    </row>
    <row r="213" spans="1:32" s="22" customFormat="1" ht="42.75" hidden="1" x14ac:dyDescent="0.25">
      <c r="A213" s="17"/>
      <c r="B213" s="17"/>
      <c r="C213" s="17"/>
      <c r="D213" s="17"/>
      <c r="E213" s="17"/>
      <c r="F213" s="17"/>
      <c r="G213" s="17"/>
      <c r="H213" s="40"/>
      <c r="I213" s="17"/>
      <c r="J213" s="17"/>
      <c r="K213" s="17"/>
      <c r="L213" s="17"/>
      <c r="M213" s="17"/>
      <c r="N213" s="17"/>
      <c r="O213" s="17"/>
      <c r="P213" s="17"/>
      <c r="Q213" s="17"/>
      <c r="R213" s="39" t="s">
        <v>43</v>
      </c>
      <c r="S213" s="27"/>
      <c r="T213" s="5"/>
      <c r="U213" s="5"/>
      <c r="V213" s="5"/>
      <c r="W213" s="5"/>
      <c r="X213" s="5"/>
      <c r="Y213" s="5"/>
      <c r="Z213" s="5"/>
      <c r="AA213" s="15"/>
      <c r="AB213" s="48"/>
      <c r="AC213" s="48"/>
      <c r="AD213" s="48"/>
      <c r="AE213" s="1"/>
      <c r="AF213" s="1"/>
    </row>
    <row r="214" spans="1:32" ht="25.9" hidden="1" customHeight="1" x14ac:dyDescent="0.25">
      <c r="A214" s="12" t="s">
        <v>25</v>
      </c>
      <c r="B214" s="12" t="s">
        <v>26</v>
      </c>
      <c r="C214" s="12" t="s">
        <v>27</v>
      </c>
      <c r="D214" s="12" t="s">
        <v>25</v>
      </c>
      <c r="E214" s="12" t="s">
        <v>32</v>
      </c>
      <c r="F214" s="12" t="s">
        <v>25</v>
      </c>
      <c r="G214" s="12" t="s">
        <v>32</v>
      </c>
      <c r="H214" s="12" t="s">
        <v>25</v>
      </c>
      <c r="I214" s="12" t="s">
        <v>33</v>
      </c>
      <c r="J214" s="12" t="s">
        <v>34</v>
      </c>
      <c r="K214" s="12" t="s">
        <v>25</v>
      </c>
      <c r="L214" s="12" t="s">
        <v>32</v>
      </c>
      <c r="M214" s="12"/>
      <c r="N214" s="12"/>
      <c r="O214" s="12"/>
      <c r="P214" s="12" t="s">
        <v>25</v>
      </c>
      <c r="Q214" s="12" t="s">
        <v>25</v>
      </c>
      <c r="R214" s="9" t="s">
        <v>169</v>
      </c>
      <c r="S214" s="13" t="s">
        <v>1</v>
      </c>
      <c r="T214" s="11">
        <v>41537</v>
      </c>
      <c r="U214" s="11">
        <v>41800</v>
      </c>
      <c r="V214" s="11">
        <v>44015.4</v>
      </c>
      <c r="W214" s="11">
        <v>45820</v>
      </c>
      <c r="X214" s="11">
        <v>47469.5</v>
      </c>
      <c r="Y214" s="11">
        <v>48988.5</v>
      </c>
      <c r="Z214" s="10">
        <f>T214+U214+V214+W214+X214+Y214</f>
        <v>269630.40000000002</v>
      </c>
      <c r="AA214" s="13">
        <v>2020</v>
      </c>
    </row>
    <row r="215" spans="1:32" ht="39" hidden="1" customHeight="1" x14ac:dyDescent="0.25">
      <c r="A215" s="12" t="s">
        <v>25</v>
      </c>
      <c r="B215" s="12" t="s">
        <v>26</v>
      </c>
      <c r="C215" s="12" t="s">
        <v>27</v>
      </c>
      <c r="D215" s="12" t="s">
        <v>25</v>
      </c>
      <c r="E215" s="12" t="s">
        <v>32</v>
      </c>
      <c r="F215" s="12" t="s">
        <v>25</v>
      </c>
      <c r="G215" s="12" t="s">
        <v>32</v>
      </c>
      <c r="H215" s="12" t="s">
        <v>25</v>
      </c>
      <c r="I215" s="12" t="s">
        <v>33</v>
      </c>
      <c r="J215" s="12" t="s">
        <v>34</v>
      </c>
      <c r="K215" s="12" t="s">
        <v>41</v>
      </c>
      <c r="L215" s="12" t="s">
        <v>32</v>
      </c>
      <c r="M215" s="12"/>
      <c r="N215" s="12"/>
      <c r="O215" s="12"/>
      <c r="P215" s="12" t="s">
        <v>27</v>
      </c>
      <c r="Q215" s="12" t="s">
        <v>27</v>
      </c>
      <c r="R215" s="9" t="s">
        <v>170</v>
      </c>
      <c r="S215" s="13" t="s">
        <v>1</v>
      </c>
      <c r="T215" s="34">
        <v>255.9</v>
      </c>
      <c r="U215" s="34">
        <v>255.9</v>
      </c>
      <c r="V215" s="34">
        <v>269.5</v>
      </c>
      <c r="W215" s="34">
        <v>280.60000000000002</v>
      </c>
      <c r="X215" s="34">
        <v>290.7</v>
      </c>
      <c r="Y215" s="34">
        <v>300</v>
      </c>
      <c r="Z215" s="10">
        <f>T215+U215+V215+W215+X215+Y215</f>
        <v>1652.6000000000001</v>
      </c>
      <c r="AA215" s="35">
        <v>2020</v>
      </c>
    </row>
    <row r="216" spans="1:32" s="22" customFormat="1" ht="25.9" hidden="1" customHeight="1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39" t="s">
        <v>44</v>
      </c>
      <c r="S216" s="15"/>
      <c r="T216" s="8"/>
      <c r="U216" s="8"/>
      <c r="V216" s="8"/>
      <c r="W216" s="8"/>
      <c r="X216" s="8"/>
      <c r="Y216" s="8"/>
      <c r="Z216" s="5"/>
      <c r="AA216" s="19"/>
      <c r="AB216" s="48"/>
      <c r="AC216" s="48"/>
      <c r="AD216" s="48"/>
      <c r="AE216" s="1"/>
      <c r="AF216" s="1"/>
    </row>
    <row r="217" spans="1:32" s="22" customFormat="1" ht="30" hidden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9" t="s">
        <v>171</v>
      </c>
      <c r="S217" s="13" t="s">
        <v>20</v>
      </c>
      <c r="T217" s="11" t="s">
        <v>21</v>
      </c>
      <c r="U217" s="11" t="s">
        <v>21</v>
      </c>
      <c r="V217" s="11" t="s">
        <v>21</v>
      </c>
      <c r="W217" s="11" t="s">
        <v>21</v>
      </c>
      <c r="X217" s="11" t="s">
        <v>21</v>
      </c>
      <c r="Y217" s="11" t="s">
        <v>21</v>
      </c>
      <c r="Z217" s="11" t="s">
        <v>21</v>
      </c>
      <c r="AA217" s="13">
        <v>2020</v>
      </c>
      <c r="AB217" s="48"/>
      <c r="AC217" s="48"/>
      <c r="AD217" s="48"/>
      <c r="AE217" s="1"/>
      <c r="AF217" s="1"/>
    </row>
    <row r="218" spans="1:32" s="22" customFormat="1" ht="45" hidden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17" t="s">
        <v>172</v>
      </c>
      <c r="S218" s="15" t="s">
        <v>9</v>
      </c>
      <c r="T218" s="18">
        <v>500</v>
      </c>
      <c r="U218" s="18">
        <v>500</v>
      </c>
      <c r="V218" s="18">
        <v>500</v>
      </c>
      <c r="W218" s="18">
        <v>500</v>
      </c>
      <c r="X218" s="18">
        <v>500</v>
      </c>
      <c r="Y218" s="18">
        <v>500</v>
      </c>
      <c r="Z218" s="6">
        <f t="shared" ref="Z218:Z233" si="34">T218+U218+V218+W218+X218+Y218</f>
        <v>3000</v>
      </c>
      <c r="AA218" s="19">
        <v>2020</v>
      </c>
      <c r="AB218" s="48"/>
      <c r="AC218" s="48"/>
      <c r="AD218" s="48"/>
      <c r="AE218" s="1"/>
      <c r="AF218" s="1"/>
    </row>
    <row r="219" spans="1:32" s="22" customFormat="1" ht="52.5" hidden="1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9" t="s">
        <v>173</v>
      </c>
      <c r="S219" s="13" t="s">
        <v>20</v>
      </c>
      <c r="T219" s="11" t="s">
        <v>21</v>
      </c>
      <c r="U219" s="11" t="s">
        <v>21</v>
      </c>
      <c r="V219" s="11" t="s">
        <v>21</v>
      </c>
      <c r="W219" s="11" t="s">
        <v>21</v>
      </c>
      <c r="X219" s="11" t="s">
        <v>21</v>
      </c>
      <c r="Y219" s="11" t="s">
        <v>21</v>
      </c>
      <c r="Z219" s="11" t="s">
        <v>21</v>
      </c>
      <c r="AA219" s="13">
        <v>2020</v>
      </c>
      <c r="AB219" s="48"/>
      <c r="AC219" s="48"/>
      <c r="AD219" s="48"/>
      <c r="AE219" s="1"/>
      <c r="AF219" s="1"/>
    </row>
    <row r="220" spans="1:32" s="22" customFormat="1" ht="60" hidden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17" t="s">
        <v>174</v>
      </c>
      <c r="S220" s="15" t="s">
        <v>9</v>
      </c>
      <c r="T220" s="18">
        <v>5</v>
      </c>
      <c r="U220" s="18">
        <v>5</v>
      </c>
      <c r="V220" s="18">
        <v>5</v>
      </c>
      <c r="W220" s="18">
        <v>5</v>
      </c>
      <c r="X220" s="18">
        <v>5</v>
      </c>
      <c r="Y220" s="18">
        <v>5</v>
      </c>
      <c r="Z220" s="6">
        <f t="shared" si="34"/>
        <v>30</v>
      </c>
      <c r="AA220" s="19">
        <v>2020</v>
      </c>
      <c r="AB220" s="48"/>
      <c r="AC220" s="48"/>
      <c r="AD220" s="48"/>
      <c r="AE220" s="1"/>
      <c r="AF220" s="1"/>
    </row>
    <row r="221" spans="1:32" s="22" customFormat="1" ht="45" hidden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9" t="s">
        <v>175</v>
      </c>
      <c r="S221" s="13" t="s">
        <v>20</v>
      </c>
      <c r="T221" s="11" t="s">
        <v>21</v>
      </c>
      <c r="U221" s="11" t="s">
        <v>21</v>
      </c>
      <c r="V221" s="11" t="s">
        <v>21</v>
      </c>
      <c r="W221" s="11" t="s">
        <v>21</v>
      </c>
      <c r="X221" s="11" t="s">
        <v>21</v>
      </c>
      <c r="Y221" s="11" t="s">
        <v>21</v>
      </c>
      <c r="Z221" s="11" t="s">
        <v>21</v>
      </c>
      <c r="AA221" s="13">
        <v>2020</v>
      </c>
      <c r="AB221" s="48"/>
      <c r="AC221" s="48"/>
      <c r="AD221" s="48"/>
      <c r="AE221" s="1"/>
      <c r="AF221" s="1"/>
    </row>
    <row r="222" spans="1:32" s="22" customFormat="1" ht="45" hidden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17" t="s">
        <v>176</v>
      </c>
      <c r="S222" s="15" t="s">
        <v>9</v>
      </c>
      <c r="T222" s="18">
        <v>50</v>
      </c>
      <c r="U222" s="18">
        <v>50</v>
      </c>
      <c r="V222" s="18">
        <v>50</v>
      </c>
      <c r="W222" s="18">
        <v>50</v>
      </c>
      <c r="X222" s="18">
        <v>50</v>
      </c>
      <c r="Y222" s="18">
        <v>50</v>
      </c>
      <c r="Z222" s="6">
        <f>T222+U222+V222+W222+X222+Y222</f>
        <v>300</v>
      </c>
      <c r="AA222" s="19">
        <v>2020</v>
      </c>
      <c r="AB222" s="48"/>
      <c r="AC222" s="48"/>
      <c r="AD222" s="48"/>
      <c r="AE222" s="1"/>
      <c r="AF222" s="1"/>
    </row>
    <row r="223" spans="1:32" s="22" customFormat="1" ht="30" hidden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9" t="s">
        <v>177</v>
      </c>
      <c r="S223" s="13" t="s">
        <v>20</v>
      </c>
      <c r="T223" s="11" t="s">
        <v>21</v>
      </c>
      <c r="U223" s="11" t="s">
        <v>21</v>
      </c>
      <c r="V223" s="11" t="s">
        <v>21</v>
      </c>
      <c r="W223" s="11" t="s">
        <v>21</v>
      </c>
      <c r="X223" s="11" t="s">
        <v>21</v>
      </c>
      <c r="Y223" s="11" t="s">
        <v>21</v>
      </c>
      <c r="Z223" s="11" t="s">
        <v>21</v>
      </c>
      <c r="AA223" s="13">
        <v>2020</v>
      </c>
      <c r="AB223" s="48"/>
      <c r="AC223" s="48"/>
      <c r="AD223" s="48"/>
      <c r="AE223" s="1"/>
      <c r="AF223" s="1"/>
    </row>
    <row r="224" spans="1:32" s="22" customFormat="1" ht="52.5" hidden="1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17" t="s">
        <v>178</v>
      </c>
      <c r="S224" s="15" t="s">
        <v>9</v>
      </c>
      <c r="T224" s="18">
        <v>50</v>
      </c>
      <c r="U224" s="18">
        <v>50</v>
      </c>
      <c r="V224" s="18">
        <v>50</v>
      </c>
      <c r="W224" s="18">
        <v>50</v>
      </c>
      <c r="X224" s="18">
        <v>50</v>
      </c>
      <c r="Y224" s="18">
        <v>50</v>
      </c>
      <c r="Z224" s="6">
        <f t="shared" si="34"/>
        <v>300</v>
      </c>
      <c r="AA224" s="19">
        <v>2020</v>
      </c>
      <c r="AB224" s="48"/>
      <c r="AC224" s="48"/>
      <c r="AD224" s="48"/>
      <c r="AE224" s="1"/>
      <c r="AF224" s="1"/>
    </row>
    <row r="225" spans="1:32" s="22" customFormat="1" ht="39.6" hidden="1" customHeight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17" t="s">
        <v>179</v>
      </c>
      <c r="S225" s="15" t="s">
        <v>10</v>
      </c>
      <c r="T225" s="18">
        <v>100</v>
      </c>
      <c r="U225" s="18">
        <v>100</v>
      </c>
      <c r="V225" s="18">
        <v>100</v>
      </c>
      <c r="W225" s="18">
        <v>100</v>
      </c>
      <c r="X225" s="18">
        <v>100</v>
      </c>
      <c r="Y225" s="18">
        <v>100</v>
      </c>
      <c r="Z225" s="6">
        <f t="shared" si="34"/>
        <v>600</v>
      </c>
      <c r="AA225" s="15">
        <v>2020</v>
      </c>
      <c r="AB225" s="48"/>
      <c r="AC225" s="48"/>
      <c r="AD225" s="48"/>
      <c r="AE225" s="1"/>
      <c r="AF225" s="1"/>
    </row>
    <row r="226" spans="1:32" s="22" customFormat="1" ht="45" hidden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9" t="s">
        <v>180</v>
      </c>
      <c r="S226" s="13" t="s">
        <v>20</v>
      </c>
      <c r="T226" s="11" t="s">
        <v>21</v>
      </c>
      <c r="U226" s="11" t="s">
        <v>21</v>
      </c>
      <c r="V226" s="11" t="s">
        <v>21</v>
      </c>
      <c r="W226" s="11" t="s">
        <v>21</v>
      </c>
      <c r="X226" s="11" t="s">
        <v>21</v>
      </c>
      <c r="Y226" s="11" t="s">
        <v>21</v>
      </c>
      <c r="Z226" s="11" t="s">
        <v>21</v>
      </c>
      <c r="AA226" s="35">
        <v>2020</v>
      </c>
      <c r="AB226" s="48"/>
      <c r="AC226" s="48"/>
      <c r="AD226" s="48"/>
      <c r="AE226" s="1"/>
      <c r="AF226" s="1"/>
    </row>
    <row r="227" spans="1:32" s="22" customFormat="1" ht="30" hidden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17" t="s">
        <v>181</v>
      </c>
      <c r="S227" s="15" t="s">
        <v>13</v>
      </c>
      <c r="T227" s="18">
        <v>12</v>
      </c>
      <c r="U227" s="18">
        <v>12</v>
      </c>
      <c r="V227" s="18">
        <v>12</v>
      </c>
      <c r="W227" s="18">
        <v>12</v>
      </c>
      <c r="X227" s="18">
        <v>12</v>
      </c>
      <c r="Y227" s="18">
        <v>12</v>
      </c>
      <c r="Z227" s="6">
        <f t="shared" si="34"/>
        <v>72</v>
      </c>
      <c r="AA227" s="15">
        <v>2020</v>
      </c>
      <c r="AB227" s="48"/>
      <c r="AC227" s="48"/>
      <c r="AD227" s="48"/>
      <c r="AE227" s="1"/>
      <c r="AF227" s="1"/>
    </row>
    <row r="228" spans="1:32" s="22" customFormat="1" ht="45" hidden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9" t="s">
        <v>182</v>
      </c>
      <c r="S228" s="13" t="s">
        <v>20</v>
      </c>
      <c r="T228" s="11" t="s">
        <v>21</v>
      </c>
      <c r="U228" s="11" t="s">
        <v>21</v>
      </c>
      <c r="V228" s="11" t="s">
        <v>21</v>
      </c>
      <c r="W228" s="11" t="s">
        <v>21</v>
      </c>
      <c r="X228" s="11" t="s">
        <v>21</v>
      </c>
      <c r="Y228" s="11" t="s">
        <v>21</v>
      </c>
      <c r="Z228" s="30" t="s">
        <v>21</v>
      </c>
      <c r="AA228" s="35">
        <v>2020</v>
      </c>
      <c r="AB228" s="48"/>
      <c r="AC228" s="48"/>
      <c r="AD228" s="48"/>
      <c r="AE228" s="1"/>
      <c r="AF228" s="1"/>
    </row>
    <row r="229" spans="1:32" s="22" customFormat="1" ht="30" hidden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17" t="s">
        <v>183</v>
      </c>
      <c r="S229" s="15" t="s">
        <v>13</v>
      </c>
      <c r="T229" s="18">
        <v>4</v>
      </c>
      <c r="U229" s="18">
        <v>4</v>
      </c>
      <c r="V229" s="18">
        <v>4</v>
      </c>
      <c r="W229" s="18">
        <v>4</v>
      </c>
      <c r="X229" s="18">
        <v>4</v>
      </c>
      <c r="Y229" s="18">
        <v>4</v>
      </c>
      <c r="Z229" s="6">
        <f t="shared" si="34"/>
        <v>24</v>
      </c>
      <c r="AA229" s="15">
        <v>2020</v>
      </c>
      <c r="AB229" s="48"/>
      <c r="AC229" s="48"/>
      <c r="AD229" s="48"/>
      <c r="AE229" s="1"/>
      <c r="AF229" s="1"/>
    </row>
    <row r="230" spans="1:32" s="22" customFormat="1" ht="45" hidden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9" t="s">
        <v>184</v>
      </c>
      <c r="S230" s="13" t="s">
        <v>20</v>
      </c>
      <c r="T230" s="11" t="s">
        <v>21</v>
      </c>
      <c r="U230" s="11" t="s">
        <v>21</v>
      </c>
      <c r="V230" s="11" t="s">
        <v>21</v>
      </c>
      <c r="W230" s="11" t="s">
        <v>21</v>
      </c>
      <c r="X230" s="11" t="s">
        <v>21</v>
      </c>
      <c r="Y230" s="11" t="s">
        <v>21</v>
      </c>
      <c r="Z230" s="30" t="s">
        <v>21</v>
      </c>
      <c r="AA230" s="35">
        <v>2020</v>
      </c>
      <c r="AB230" s="48"/>
      <c r="AC230" s="48"/>
      <c r="AD230" s="48"/>
      <c r="AE230" s="1"/>
      <c r="AF230" s="1"/>
    </row>
    <row r="231" spans="1:32" s="22" customFormat="1" ht="30" hidden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17" t="s">
        <v>185</v>
      </c>
      <c r="S231" s="15" t="s">
        <v>13</v>
      </c>
      <c r="T231" s="18">
        <v>5</v>
      </c>
      <c r="U231" s="18">
        <v>5</v>
      </c>
      <c r="V231" s="18">
        <v>5</v>
      </c>
      <c r="W231" s="18">
        <v>5</v>
      </c>
      <c r="X231" s="18">
        <v>5</v>
      </c>
      <c r="Y231" s="18">
        <v>5</v>
      </c>
      <c r="Z231" s="6">
        <f t="shared" si="34"/>
        <v>30</v>
      </c>
      <c r="AA231" s="15">
        <v>2020</v>
      </c>
      <c r="AB231" s="48"/>
      <c r="AC231" s="48"/>
      <c r="AD231" s="48"/>
      <c r="AE231" s="1"/>
      <c r="AF231" s="1"/>
    </row>
    <row r="232" spans="1:32" s="22" customFormat="1" ht="45" hidden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9" t="s">
        <v>186</v>
      </c>
      <c r="S232" s="13" t="s">
        <v>20</v>
      </c>
      <c r="T232" s="11" t="s">
        <v>21</v>
      </c>
      <c r="U232" s="11" t="s">
        <v>21</v>
      </c>
      <c r="V232" s="11" t="s">
        <v>21</v>
      </c>
      <c r="W232" s="11" t="s">
        <v>21</v>
      </c>
      <c r="X232" s="11" t="s">
        <v>21</v>
      </c>
      <c r="Y232" s="11" t="s">
        <v>21</v>
      </c>
      <c r="Z232" s="11" t="s">
        <v>21</v>
      </c>
      <c r="AA232" s="35">
        <v>2020</v>
      </c>
      <c r="AB232" s="48"/>
      <c r="AC232" s="48"/>
      <c r="AD232" s="48"/>
      <c r="AE232" s="1"/>
      <c r="AF232" s="1"/>
    </row>
    <row r="233" spans="1:32" s="22" customFormat="1" ht="30" hidden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17" t="s">
        <v>185</v>
      </c>
      <c r="S233" s="15" t="s">
        <v>13</v>
      </c>
      <c r="T233" s="18">
        <v>4</v>
      </c>
      <c r="U233" s="18">
        <v>4</v>
      </c>
      <c r="V233" s="18">
        <v>4</v>
      </c>
      <c r="W233" s="18">
        <v>4</v>
      </c>
      <c r="X233" s="18">
        <v>4</v>
      </c>
      <c r="Y233" s="18">
        <v>4</v>
      </c>
      <c r="Z233" s="6">
        <f t="shared" si="34"/>
        <v>24</v>
      </c>
      <c r="AA233" s="15">
        <v>2020</v>
      </c>
      <c r="AB233" s="48"/>
      <c r="AC233" s="48"/>
      <c r="AD233" s="48"/>
      <c r="AE233" s="1"/>
      <c r="AF233" s="1"/>
    </row>
    <row r="234" spans="1:32" s="22" customFormat="1" x14ac:dyDescent="0.2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2"/>
      <c r="S234" s="44"/>
      <c r="T234" s="45"/>
      <c r="U234" s="45"/>
      <c r="V234" s="45"/>
      <c r="W234" s="45"/>
      <c r="X234" s="45"/>
      <c r="Y234" s="45"/>
      <c r="Z234" s="46"/>
      <c r="AA234" s="44"/>
      <c r="AB234" s="48"/>
      <c r="AC234" s="48"/>
      <c r="AD234" s="48"/>
      <c r="AE234" s="1"/>
      <c r="AF234" s="1"/>
    </row>
    <row r="235" spans="1:32" s="22" customFormat="1" x14ac:dyDescent="0.25">
      <c r="A235" s="108" t="s">
        <v>55</v>
      </c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48"/>
      <c r="AC235" s="48"/>
      <c r="AD235" s="48"/>
      <c r="AE235" s="1"/>
      <c r="AF235" s="1"/>
    </row>
    <row r="236" spans="1:32" s="22" customFormat="1" x14ac:dyDescent="0.25">
      <c r="A236" s="51"/>
      <c r="B236" s="51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105" t="s">
        <v>214</v>
      </c>
      <c r="AB236" s="48"/>
      <c r="AC236" s="48"/>
      <c r="AD236" s="48"/>
      <c r="AE236" s="1"/>
      <c r="AF236" s="1"/>
    </row>
    <row r="237" spans="1:32" s="22" customFormat="1" x14ac:dyDescent="0.25">
      <c r="A237" s="51"/>
      <c r="B237" s="51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5"/>
      <c r="AB237" s="48"/>
      <c r="AC237" s="48"/>
      <c r="AD237" s="48"/>
      <c r="AE237" s="1"/>
      <c r="AF237" s="1"/>
    </row>
    <row r="238" spans="1:32" ht="13.9" customHeight="1" x14ac:dyDescent="0.25">
      <c r="A238" s="106" t="s">
        <v>215</v>
      </c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</row>
  </sheetData>
  <mergeCells count="21">
    <mergeCell ref="A4:AA4"/>
    <mergeCell ref="A5:AA5"/>
    <mergeCell ref="A7:AA7"/>
    <mergeCell ref="AE193:AF193"/>
    <mergeCell ref="AE201:AF201"/>
    <mergeCell ref="A238:AA238"/>
    <mergeCell ref="V1:AA1"/>
    <mergeCell ref="A235:AA235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</mergeCells>
  <pageMargins left="0.39370078740157483" right="0.39370078740157483" top="0.78740157480314965" bottom="0.31496062992125984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2016-09-08T11:34:51Z</dcterms:modified>
</cp:coreProperties>
</file>